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206" windowWidth="17790" windowHeight="10920" tabRatio="822" activeTab="0"/>
  </bookViews>
  <sheets>
    <sheet name="Исполение бюджета (Доходы)" sheetId="1" r:id="rId1"/>
    <sheet name="Исполение бюджета (Расходы)" sheetId="2" r:id="rId2"/>
    <sheet name="Исполение бюджета (Источники)" sheetId="3" r:id="rId3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'Исполение бюджета (Источники)'!$B$6:$J$23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'Исполение бюджета (Доходы)'!$B$18:$J$162</definedName>
    <definedName name="TableRow9">'Исполение бюджета (Расходы)'!$E$6:$O$130</definedName>
    <definedName name="Yaer">#REF!</definedName>
    <definedName name="Year">#REF!</definedName>
    <definedName name="_xlnm.Print_Area" localSheetId="0">'Исполение бюджета (Доходы)'!$A$1:$J$117</definedName>
    <definedName name="_xlnm.Print_Area" localSheetId="2">'Исполение бюджета (Источники)'!$A$1:$J$33</definedName>
    <definedName name="_xlnm.Print_Area" localSheetId="1">'Исполение бюджета (Расходы)'!$A$1:$O$130</definedName>
  </definedNames>
  <calcPr fullCalcOnLoad="1"/>
</workbook>
</file>

<file path=xl/sharedStrings.xml><?xml version="1.0" encoding="utf-8"?>
<sst xmlns="http://schemas.openxmlformats.org/spreadsheetml/2006/main" count="497" uniqueCount="307">
  <si>
    <t>Наименование бюджета</t>
  </si>
  <si>
    <t>Периодичность: месячная</t>
  </si>
  <si>
    <t>Единица измерения: руб.</t>
  </si>
  <si>
    <t>Наименование показателя</t>
  </si>
  <si>
    <t>note</t>
  </si>
  <si>
    <t>codestr30</t>
  </si>
  <si>
    <t>s00</t>
  </si>
  <si>
    <t>Исполнено</t>
  </si>
  <si>
    <t>КОДЫ</t>
  </si>
  <si>
    <t>Форма по ОКУД</t>
  </si>
  <si>
    <t>Дата</t>
  </si>
  <si>
    <t>по ОКПО</t>
  </si>
  <si>
    <t>по ОКЕИ</t>
  </si>
  <si>
    <t>(расшифровка подписи)</t>
  </si>
  <si>
    <t>(подпись)</t>
  </si>
  <si>
    <t>s01</t>
  </si>
  <si>
    <t>s02</t>
  </si>
  <si>
    <t>s03</t>
  </si>
  <si>
    <t>s04</t>
  </si>
  <si>
    <t>s05</t>
  </si>
  <si>
    <t>Код строки</t>
  </si>
  <si>
    <t>итого</t>
  </si>
  <si>
    <t>CodeInt</t>
  </si>
  <si>
    <t>в том числе:</t>
  </si>
  <si>
    <t>заработная плата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</si>
  <si>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</si>
  <si>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</si>
  <si>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</si>
  <si>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</si>
  <si>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</si>
  <si>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</si>
  <si>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ОТЧЕТ ОБ ИСПОЛНЕНИИ БЮДЖЕТА</t>
  </si>
  <si>
    <t>1. Доходы бюджета</t>
  </si>
  <si>
    <t>Неисполненные назначения</t>
  </si>
  <si>
    <t>Код дохода по КД</t>
  </si>
  <si>
    <t>через банковские счета</t>
  </si>
  <si>
    <t>некассовые операции</t>
  </si>
  <si>
    <t>0503127</t>
  </si>
  <si>
    <t>Доходы, утвержденные законом о бюджете, нормативными правовыми актами о бюджете</t>
  </si>
  <si>
    <t>через органы, осуществляющие кассовое обслуживание исполнения бюджета</t>
  </si>
  <si>
    <t>2. Расходы бюджета</t>
  </si>
  <si>
    <t>Лимиты бюджетных обязательств</t>
  </si>
  <si>
    <t>по лимитам бюджетных обязательств</t>
  </si>
  <si>
    <t>по ассигнованиям</t>
  </si>
  <si>
    <t>Код расхода по ФКР, КЦСР, КВР, ЭКР</t>
  </si>
  <si>
    <t>Бюджетные ассиг-нования, утверж-денные законом о бюджете, нормативными правовыми актами о бюджете</t>
  </si>
  <si>
    <t>через лицевые счета органов, осуществляющих кассовое обслуживание исполнения бюджета</t>
  </si>
  <si>
    <t>Расходы бюджета - всего</t>
  </si>
  <si>
    <t>Форма 0503127 с. 2</t>
  </si>
  <si>
    <t>Результат исполнения бюджета (дефицит "-", профицит "+")</t>
  </si>
  <si>
    <t>3. Источники финансирования дефицита бюджетов</t>
  </si>
  <si>
    <t>Код источника финансирования по КИВФ, КИВнФ</t>
  </si>
  <si>
    <t>через лицевые счета органов, осуществляющих кассовое обслу-живание испол-нения бюджета</t>
  </si>
  <si>
    <t>Источники финансирования, утвержденные сводной бюджетной росписью</t>
  </si>
  <si>
    <t>Форма 0503127 с. 3</t>
  </si>
  <si>
    <t>Источники финансирования дефицита бюджетов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</si>
  <si>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</si>
  <si>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</si>
  <si>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</si>
  <si>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прочие выплаты</t>
  </si>
  <si>
    <t>ту труда</t>
  </si>
  <si>
    <t xml:space="preserve">начисления на оплату труда </t>
  </si>
  <si>
    <t>прочие  услуги</t>
  </si>
  <si>
    <t>Администрация сельского поселения Сорум</t>
  </si>
  <si>
    <t>ИТОГО</t>
  </si>
  <si>
    <t>прочие расходы</t>
  </si>
  <si>
    <t>.450.0020400.500.211</t>
  </si>
  <si>
    <t>Налолг на имущество физических лиц,взимаемый по ставкам, применяемым к объектам налогообложения, расположенным в границах поселения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</si>
  <si>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</si>
  <si>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Земельный налог, взимаемый по  ставкам, установленным в соответствии с подпунктом 1 пункта 1 статьи 394 Налогового кодекса Российской Федерации и принимаемым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</si>
  <si>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</si>
  <si>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Доходы, полученные в виде арендной платы за земельные участки, государственная собственность на которые на разграничена  и которые расположены в границах поселения, а также средств от продажи права на заключение договоров аренды указанных земельных участков</t>
  </si>
  <si>
    <t>Земельный налог, взимаемый по  ставкам, установленным в соответствии с подпунктом 2 пункта 1 статьи 394 Налогового кодекса Российской Федерации и принимаемым к объектам налогообложения, расположенным в границах поселений</t>
  </si>
  <si>
    <t>18210606023101000110</t>
  </si>
  <si>
    <t>18210601030100000110</t>
  </si>
  <si>
    <t>00010000000000000000</t>
  </si>
  <si>
    <t xml:space="preserve">Налоги на прибыль, доходы </t>
  </si>
  <si>
    <t>00010100000000000000</t>
  </si>
  <si>
    <t>Налог на доходы физических лиц</t>
  </si>
  <si>
    <t>00010102000000000000</t>
  </si>
  <si>
    <t>Налоги на имущество</t>
  </si>
  <si>
    <t>00010600000000000000</t>
  </si>
  <si>
    <t>Налоги на имущество физических лиц</t>
  </si>
  <si>
    <t>00010601000000000000</t>
  </si>
  <si>
    <t>00011100000000000000</t>
  </si>
  <si>
    <t>Безвозмездные поступления</t>
  </si>
  <si>
    <t>00020000000000000000</t>
  </si>
  <si>
    <t xml:space="preserve">Доходы </t>
  </si>
  <si>
    <t>ИТОГО:</t>
  </si>
  <si>
    <t xml:space="preserve">Итого </t>
  </si>
  <si>
    <t>00000000000000000000</t>
  </si>
  <si>
    <t>ГЛАВНОГО РАСПОРЯДИТЕЛЯ, РАСПОРЯДИТЕЛЯ, ПОЛУЧАТЕЛЯ СРЕДСТВ БЮДЖЕТА,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</si>
  <si>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</si>
  <si>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БЮДЖЕТА.</t>
  </si>
  <si>
    <t>Главный распорядитель, распорядитель, получатель бюджетных средств</t>
  </si>
  <si>
    <t>главный администратор, администратор доходов бюджета</t>
  </si>
  <si>
    <t>главный администратор, администратор источников финансирования дефийита  бюджетов</t>
  </si>
  <si>
    <t>Бюджет сельского поселения Сорум</t>
  </si>
  <si>
    <t>Функционирование высшего должностного лица (Глава поселения)</t>
  </si>
  <si>
    <t xml:space="preserve">Налог на доходы физических лиц с доходов, полученных  в виде выигрышей и призов в прводимых конкурсах, играх и других мероприятиях в целях рекламы товаров, работ и услуг,  процентных доходов по вкладам в банках  в виде материальной выгоды от экономии на процентах при получении заемных (кредитных) средств </t>
  </si>
  <si>
    <t>18210102040010000110</t>
  </si>
  <si>
    <t>18210606000000000000</t>
  </si>
  <si>
    <t>00020200000000000000</t>
  </si>
  <si>
    <t>00020201000000000000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</si>
  <si>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</si>
  <si>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 ПО РАЗДЕЛУ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</si>
  <si>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</si>
  <si>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продажи материальных и нематериальных активов</t>
  </si>
  <si>
    <t>Прочие поступления при заполнении плательщиками платежных документов с указанием программ, отличного  от 1000</t>
  </si>
  <si>
    <t>Субвенции бюджетам поселений на государственную регистрацию актов гражданского состояния</t>
  </si>
  <si>
    <t>Иные межбюджетные трансферты</t>
  </si>
  <si>
    <t>18210606013101000110</t>
  </si>
  <si>
    <t>65020203015100000151</t>
  </si>
  <si>
    <t>65020203003100000151</t>
  </si>
  <si>
    <t>65020201001100000151</t>
  </si>
  <si>
    <t>65011400000000000000</t>
  </si>
  <si>
    <t>65010804020010000110</t>
  </si>
  <si>
    <t>65010804000000000000</t>
  </si>
  <si>
    <t>65010800000000000000</t>
  </si>
  <si>
    <t>2.Расходы бюджета</t>
  </si>
  <si>
    <t>65020204014100000151</t>
  </si>
  <si>
    <t>65020204000000000151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</si>
  <si>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</si>
  <si>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Невыясненные поступления, зачисляемые в бюджеты поселений</t>
  </si>
  <si>
    <t>65011701050100000180</t>
  </si>
  <si>
    <t>650.0111.0700500.870.290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</si>
  <si>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</si>
  <si>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</si>
  <si>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65011105013100000120</t>
  </si>
  <si>
    <t>65011406013100000430</t>
  </si>
  <si>
    <t>Прочие доходы от оказания платных услуг (работ) получателями средств бюджетов поселений</t>
  </si>
  <si>
    <t>65011301995100000130</t>
  </si>
  <si>
    <t>Денежные взыскания (штрафы) за нарушение</t>
  </si>
  <si>
    <t>16111633050106000140</t>
  </si>
  <si>
    <t>18210102030010000110</t>
  </si>
  <si>
    <t>65011402053100000410</t>
  </si>
  <si>
    <t>Изменение остатков средств</t>
  </si>
  <si>
    <t>Изменение остатков по расчетам (стр. 810+820)</t>
  </si>
  <si>
    <t>изменение остатков по расчетам с органами, организующими исполнение бюджета (стр. 811+812)</t>
  </si>
  <si>
    <t>увеличение счетов расчетов (дебетовый остаток счета 121002000)</t>
  </si>
  <si>
    <t>Изменение остатков по внутренним расчетам (стр. 821+стр. 822)</t>
  </si>
  <si>
    <t>уменьшение остатков по внутренним расчетам</t>
  </si>
  <si>
    <t>х</t>
  </si>
  <si>
    <t>уменьшение счетов расчетов (кредитовый остаток счета 130405000)</t>
  </si>
  <si>
    <t>увеличение остатков по внутренним расчетам</t>
  </si>
  <si>
    <t>-</t>
  </si>
  <si>
    <t>6501110904510000120</t>
  </si>
  <si>
    <t>18210102010011000110</t>
  </si>
  <si>
    <t>65010804020011000110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</si>
  <si>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</si>
  <si>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65011302065100000130</t>
  </si>
  <si>
    <t>Доходы, поступающие в порядке возмещения расходов, понесенных в связи с эксплуатацией имущества поселений</t>
  </si>
  <si>
    <t>Доходы от сдачи в аренду имущеста,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</si>
  <si>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65011105035100000120</t>
  </si>
  <si>
    <t>Прочие доходы от компенсации затрат бюджетов поселений</t>
  </si>
  <si>
    <t>65011302995100000130</t>
  </si>
  <si>
    <t>Прочие поступления от денежных взысканий (штрафов) и иных сумм в возмещение ущерба, зачисляемые в бюджеты поселений</t>
  </si>
  <si>
    <t>Доходы, от использования имущества, находящегося в государственной и муниципальной собственности</t>
  </si>
  <si>
    <t>Доходы от реализации иного имущества, находящегося в собственности поселений ( за исключением имущества муниципальных бюджетных и автономных учреждений, а также имущесчтва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</si>
  <si>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пошлина,сборы</t>
  </si>
  <si>
    <t>650.0102.4010201.121.211</t>
  </si>
  <si>
    <t>650.0102.4010201.121.213</t>
  </si>
  <si>
    <t>650.0103.4010204.244.340</t>
  </si>
  <si>
    <t>650.0104.4010204.121.211</t>
  </si>
  <si>
    <t>650.0104.4010204.122.212</t>
  </si>
  <si>
    <t>650.0104.4010204.121.213</t>
  </si>
  <si>
    <t>650.0104.4010204.244.221</t>
  </si>
  <si>
    <t>650.0104.4010204.244.222</t>
  </si>
  <si>
    <t>650.0104.4010204.244.226</t>
  </si>
  <si>
    <t>650.0104.4010204.244.290</t>
  </si>
  <si>
    <t>650.0104.4010204.852.290</t>
  </si>
  <si>
    <t>650.0104.4010204.244.340</t>
  </si>
  <si>
    <t>650.0104.4010204.000.000</t>
  </si>
  <si>
    <t>650.0111.4080704.870.290</t>
  </si>
  <si>
    <t>650.0113.4010204.121.211</t>
  </si>
  <si>
    <t>650.0113.4010204.121.213</t>
  </si>
  <si>
    <t>650.0113.4010204.121.000</t>
  </si>
  <si>
    <t>650.0113.4010240.122.212</t>
  </si>
  <si>
    <t>650.0113.4010240.244.226</t>
  </si>
  <si>
    <t>650.0113.4010240.852.290</t>
  </si>
  <si>
    <t>650.0113.4010240.244.223</t>
  </si>
  <si>
    <t>Расходы на обеспечение функций органов местного самоуправления</t>
  </si>
  <si>
    <t>Прочие мероприятия органов местного самоуправления</t>
  </si>
  <si>
    <t>650.0113.4010240.000.000</t>
  </si>
  <si>
    <t>650.0113.4010240.244.222</t>
  </si>
  <si>
    <t>Глава муниципального образования</t>
  </si>
  <si>
    <t>650.0102.4010201.121.000</t>
  </si>
  <si>
    <t>650.0103.4010204.244.000</t>
  </si>
  <si>
    <t>Резервные фонды</t>
  </si>
  <si>
    <t>Расходы по оценке недвижимости, признание прав и регулирование отношений муниципальной собственности</t>
  </si>
  <si>
    <t>650.0113.4032137.244.223</t>
  </si>
  <si>
    <t>650.0113.4032137.244.225</t>
  </si>
  <si>
    <t>650.0113.4032137.244.340</t>
  </si>
  <si>
    <t>650.0113.4032137.244.000</t>
  </si>
  <si>
    <t>650.0113.4032137.244.226</t>
  </si>
  <si>
    <t>Реализация мероприятий муниципальной прграммы сельского поселения Сорум «Развитие муниципальной службы сельского поселения Сорум на 2014-2016 годы»</t>
  </si>
  <si>
    <t>650.0113.7702122.244.226</t>
  </si>
  <si>
    <t>650.0113.7702122.244.000</t>
  </si>
  <si>
    <t>650.0203.4305118.121.211</t>
  </si>
  <si>
    <t>650.0203.4305118.121.213</t>
  </si>
  <si>
    <t>650.0203.4305118.121.000</t>
  </si>
  <si>
    <t>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– 2020 годах» (федеральный бюджет)</t>
  </si>
  <si>
    <t>Осуществление первичного воинского учета, на территориях, где отсутствуют военные комиссариаты (федеральный бюджет)</t>
  </si>
  <si>
    <t>650.0304.4305119.121.000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</si>
  <si>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  в рамках муниципальной программы сельского поселения Сорум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</si>
  <si>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650.0309.7502172.244.340</t>
  </si>
  <si>
    <t>650.0309.7502172.244.000</t>
  </si>
  <si>
    <t>Мероприятия по укреплению пожарной безопасности в рамках муниципальной программы сельского поселения Сорум «Защита населения от чрезвычайных ситуаций, обеспечение первичных мер пожарной безопасности людей на водных объектах на 2014-2016 годы»</t>
  </si>
  <si>
    <t>650.0314.7502123.244.225</t>
  </si>
  <si>
    <t>650.0314.7502123.244.340</t>
  </si>
  <si>
    <t>650.0314.7502123.244.000</t>
  </si>
  <si>
    <t>Связь и информатика</t>
  </si>
  <si>
    <t>650.0410.4010240.242.221</t>
  </si>
  <si>
    <t>650.0410.4010240.242.226</t>
  </si>
  <si>
    <t>650.0410.4010240.242.310</t>
  </si>
  <si>
    <t>650.0410.4010240.242.000</t>
  </si>
  <si>
    <t>Мероприятия по энергосбережению и повышению энергетической эффективности в рамках муниципальной программы сельского поселения Сорум «Развитие жилищно-коммунального комплекса и повышение энергетической эффективности в сельском поселении Сорум на 2014-2016 годы»</t>
  </si>
  <si>
    <t>650.0412.7602110.244.340</t>
  </si>
  <si>
    <t>650.0412.7602110.244.000</t>
  </si>
  <si>
    <t>650.0412.7602110.244.226</t>
  </si>
  <si>
    <t>Реализация мероприятий муниципальной программы сельского поселения Сорум «Развитие жилищно-коммунального комплекса и повышения энергетической эффективности на 2014-2016 годы»</t>
  </si>
  <si>
    <t>650.0503.7602120.244.223</t>
  </si>
  <si>
    <t>650.0503.7602120.244.225</t>
  </si>
  <si>
    <t>650.0503.7602120.244.226</t>
  </si>
  <si>
    <t>650.0503.7602120.244.310</t>
  </si>
  <si>
    <t>650.0503.7602120.244.000</t>
  </si>
  <si>
    <t>650.0801.4020059.111.211</t>
  </si>
  <si>
    <t>650.0801.4020059.111.213</t>
  </si>
  <si>
    <t>650.0801.4020059.852.290</t>
  </si>
  <si>
    <t>Доплаты к пенсиям муниципальных служащих</t>
  </si>
  <si>
    <t>Пенсии, пособия, выплачиваемые организациями сектора государственного управления</t>
  </si>
  <si>
    <t>Расходы на физическую культуру и спорт</t>
  </si>
  <si>
    <t>650.1105.4052114.244.290</t>
  </si>
  <si>
    <t>Дотации на выравнивание бюджетной обеспеченности поселений, за счет средств бюджета района (сельское поселение Сорум)</t>
  </si>
  <si>
    <t>Дотации на выравнивание бюджетной обеспеченности поселений, за счет субсидии муниципальным районам из бюджета ХМАО - Югры на формирование районных фондов финансовой поддержки поселений (сельское поселение Сорум)</t>
  </si>
  <si>
    <t>Дотации на выравнивание бюджетной обеспеченности поселений, за счет субвенции муниципальным районам из бюджета ХМАО - Югры на исполнение полномочий по расчету и предоставлению дотаций поселениям, входящим в состав муниципального района (сельское поселение Сорум)</t>
  </si>
  <si>
    <t>Доходы от сдачи в аренду имущеста, составляющего казну поселений (за исключением земельных участков)</t>
  </si>
  <si>
    <t>65011105075100000120</t>
  </si>
  <si>
    <t>650.0410.4010240.242.340</t>
  </si>
  <si>
    <t>650.1001.4123166.312.263</t>
  </si>
  <si>
    <t>Социальное обеспечение населения</t>
  </si>
  <si>
    <t>Расходы на предоставление выплат и компенсаций  отдельным категориям граждан</t>
  </si>
  <si>
    <t>650.1003.4143206.313.262</t>
  </si>
  <si>
    <t>650.1003.4143206.313.000</t>
  </si>
  <si>
    <t>650.1001.4123166.312.000</t>
  </si>
  <si>
    <t>Прочие межбюджетные трансферты общего характера (дополнительные средства на награждение победителей районного смотра-конкурса по итогам работы органов местного самоуправления сельских поселений за 2013 год, согласно постановлению администрации Белоярского района от 12 апреля 2011 года № 495 "О ежегодном районном смотре-конкурсе по итогам работы ОМС сельских поселений на звание "Лучшее сельское поселение Белоярского района" ) сельское поселение Сорум</t>
  </si>
  <si>
    <t>65020204999100000151</t>
  </si>
  <si>
    <t>14111690050106000140</t>
  </si>
  <si>
    <t>650.0503.7605605.244.000</t>
  </si>
  <si>
    <t>Реализация мероприятий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округе-Югре  на 2014-2020 годы"</t>
  </si>
  <si>
    <t>Прочие межбюджетные трансферты на реализацию мероприятий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2014-2020 годы"  (распоряжение Правительства ХМАО-Югры от 26.04.2014 года № 228-рп "О поощрении победителей конкурса на звание "Самый благоустроенный город, поселок, село ХМАО-Югры" за 2013 год)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</si>
  <si>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(сельское поселение Сорум)</t>
  </si>
  <si>
    <t>Осуществление первичного воинского учета, на территориях, где отсутствуют военные комиссариаты (местный бюджет)</t>
  </si>
  <si>
    <t>650.0203.4504118.121.211</t>
  </si>
  <si>
    <t>650.0203.4504118.121.213</t>
  </si>
  <si>
    <t>650.0503.7605605.810.242</t>
  </si>
  <si>
    <t>650.0503.7605605.350.290</t>
  </si>
  <si>
    <t>Безвозмездные перечисления организациям, за исключением государственных и муниципальных организаций</t>
  </si>
  <si>
    <t>Прочие межбюджетные трансферты, передаваемые бюджетам поселений (повышение оплаты труда отдельным категориям работников в сфере образования и культуры, в связи с реализацией Указов Президента Российской Федерации)</t>
  </si>
  <si>
    <t>650.0113.7702122.244.212</t>
  </si>
  <si>
    <t>650.0503.7605605.244.310</t>
  </si>
  <si>
    <t>650.0501.7602120.243.225</t>
  </si>
  <si>
    <t>650.0501.7602120.243.000</t>
  </si>
  <si>
    <t>650.0203.4504118.121.000</t>
  </si>
  <si>
    <t>650.0107.4110252.244.290</t>
  </si>
  <si>
    <t>650.0107.4110252.000.000</t>
  </si>
  <si>
    <t>650.0113.4032137.851.290</t>
  </si>
  <si>
    <t>650.0113.0000000.000.000</t>
  </si>
  <si>
    <t>650.0410.4010240.244.225</t>
  </si>
  <si>
    <t>18210606033101000110</t>
  </si>
  <si>
    <t>18210606043101000110</t>
  </si>
  <si>
    <t>Земельный налог с организаций, обладающих земельным участком, расположенным в границах поселений (сумма платежа(перерасчеты, недоимки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</si>
  <si>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участком, расположенным в границах поселений </t>
  </si>
  <si>
    <t>Безвозмездные перечисления государственным и муниципальным организациям</t>
  </si>
  <si>
    <t>650.0801.4020059.611.241</t>
  </si>
  <si>
    <t>650.0801.4020059.612.241</t>
  </si>
  <si>
    <t>Расходы на обеспечение деятельности (оказание услуг) муниципальных учреждений (Культура)</t>
  </si>
  <si>
    <t>Расходы на обеспечение деятельности (оказание услуг) муниципальных учреждений (Массовый спорт)</t>
  </si>
  <si>
    <t>650.1102.4020059.611.241</t>
  </si>
  <si>
    <t>650.1102.4020059.612.241</t>
  </si>
  <si>
    <t>650.1102.4020059.000.000</t>
  </si>
  <si>
    <t>Прочие межбюджетные трансферты, передаваемые бюджетам сельских поселений, на обеспечение сбалансированности бюджетов поселений (сельское поселение Сорум)</t>
  </si>
  <si>
    <t>650.0801.4025471.611.241</t>
  </si>
  <si>
    <t>650.0801.0000000.000.000</t>
  </si>
  <si>
    <t>Прочие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2012–2017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годы» (бюджет автономного округа) (повышение оплаты труда работников муниципальных учреждений культуры)</t>
  </si>
  <si>
    <t>650.0304.4305930.121.211</t>
  </si>
  <si>
    <t>650.0304.4305930.121.213</t>
  </si>
  <si>
    <t>650.0412.4032137.244.226</t>
  </si>
  <si>
    <t>650.0412.4032137.244.000</t>
  </si>
  <si>
    <t>Прочие межбюджетные трансферты, передаваемые бюджетам поселений из бюджета Белоярского района на поощрения достижений наилучших показателей деятельности органов местного самоуправления, согласно постановлению администраци Белоярского района от 28.05.2015 года № 633 "О результатах ежегодного районного смотра-конкурса по итогам работы ОМС сельских поселений на звание "Лучшее сельское поселение Белоярского района" (сельское поселение Сорум)</t>
  </si>
  <si>
    <t xml:space="preserve">    ________________</t>
  </si>
  <si>
    <t xml:space="preserve">                       ________________</t>
  </si>
  <si>
    <t xml:space="preserve">Глава сельского поселения   </t>
  </si>
  <si>
    <t>М.М.Маковей</t>
  </si>
  <si>
    <t xml:space="preserve">Бухгалтер   </t>
  </si>
  <si>
    <t>О.А. Дьяченко</t>
  </si>
  <si>
    <t>18210606043100000110</t>
  </si>
  <si>
    <t>111Разработка программ комплексного развития транспортной и социальной инфраструктуры поселений</t>
  </si>
  <si>
    <t>прочие работы, услуги</t>
  </si>
  <si>
    <t>650.0113.7702122.244.222</t>
  </si>
  <si>
    <t>65020705030100000180</t>
  </si>
  <si>
    <t>Прочие безвоздмездные поступления в бюджеты сельских поселений</t>
  </si>
  <si>
    <t>650.0104.4010204.244.310</t>
  </si>
  <si>
    <t>Увеличение стоимости материальных запасов</t>
  </si>
  <si>
    <t>650.0503.7602120.244.340</t>
  </si>
  <si>
    <r>
      <t xml:space="preserve">на  </t>
    </r>
    <r>
      <rPr>
        <u val="single"/>
        <sz val="10"/>
        <rFont val="Arial Cyr"/>
        <family val="0"/>
      </rPr>
      <t>01 января 2016 г.</t>
    </r>
  </si>
  <si>
    <t>" 11" января 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</si>
</sst>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E+00;\㈬"/>
    <numFmt numFmtId="167" formatCode="0.0E+00;\ਔ"/>
    <numFmt numFmtId="168" formatCode="000000"/>
    <numFmt numFmtId="169" formatCode="#,##0.00&quot;р.&quot;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#,##0.00_ ;\-#,##0.00\ "/>
    <numFmt numFmtId="174" formatCode="00\.00\.00"/>
    <numFmt numFmtId="175" formatCode="#,##0.00;[Red]\-#,##0.00;0.00"/>
  </numFmts>
  <fonts count="3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u val="single"/>
      <sz val="8"/>
      <name val="Arial Cyr"/>
      <family val="2"/>
    </font>
    <font>
      <b/>
      <u val="single"/>
      <sz val="10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8"/>
      <name val="Arial"/>
      <family val="0"/>
    </font>
    <font>
      <sz val="10"/>
      <name val="Arial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wrapText="1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right" wrapText="1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0" fontId="6" fillId="0" borderId="17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4" fillId="0" borderId="14" xfId="0" applyFont="1" applyBorder="1" applyAlignment="1">
      <alignment wrapText="1"/>
    </xf>
    <xf numFmtId="49" fontId="6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4" fontId="0" fillId="0" borderId="19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0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14" xfId="0" applyFont="1" applyBorder="1" applyAlignment="1">
      <alignment wrapText="1"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0" xfId="0" applyFont="1" applyAlignment="1">
      <alignment horizontal="left" vertical="center"/>
    </xf>
    <xf numFmtId="4" fontId="2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4" fontId="2" fillId="0" borderId="27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3" fontId="1" fillId="0" borderId="14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>
      <alignment/>
    </xf>
    <xf numFmtId="0" fontId="7" fillId="0" borderId="0" xfId="0" applyFont="1" applyAlignment="1">
      <alignment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top"/>
    </xf>
    <xf numFmtId="2" fontId="14" fillId="0" borderId="14" xfId="53" applyNumberFormat="1" applyFont="1" applyFill="1" applyBorder="1" applyAlignment="1" applyProtection="1">
      <alignment vertical="center"/>
      <protection hidden="1"/>
    </xf>
    <xf numFmtId="4" fontId="14" fillId="0" borderId="14" xfId="53" applyNumberFormat="1" applyFont="1" applyFill="1" applyBorder="1" applyAlignment="1" applyProtection="1">
      <alignment vertical="center"/>
      <protection hidden="1"/>
    </xf>
    <xf numFmtId="0" fontId="0" fillId="0" borderId="14" xfId="0" applyFont="1" applyBorder="1" applyAlignment="1">
      <alignment/>
    </xf>
    <xf numFmtId="175" fontId="14" fillId="0" borderId="14" xfId="53" applyNumberFormat="1" applyFont="1" applyFill="1" applyBorder="1" applyAlignment="1" applyProtection="1">
      <alignment vertical="center"/>
      <protection hidden="1"/>
    </xf>
    <xf numFmtId="4" fontId="0" fillId="0" borderId="14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wrapText="1"/>
    </xf>
    <xf numFmtId="0" fontId="1" fillId="0" borderId="30" xfId="0" applyFont="1" applyBorder="1" applyAlignment="1">
      <alignment horizontal="left" wrapText="1" indent="2"/>
    </xf>
    <xf numFmtId="174" fontId="13" fillId="0" borderId="14" xfId="53" applyNumberFormat="1" applyFont="1" applyFill="1" applyBorder="1" applyAlignment="1" applyProtection="1">
      <alignment horizontal="left" vertical="top" wrapText="1"/>
      <protection hidden="1"/>
    </xf>
    <xf numFmtId="4" fontId="0" fillId="0" borderId="24" xfId="0" applyNumberFormat="1" applyFont="1" applyBorder="1" applyAlignment="1">
      <alignment horizontal="right"/>
    </xf>
    <xf numFmtId="0" fontId="15" fillId="0" borderId="14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3" xfId="0" applyNumberFormat="1" applyFont="1" applyBorder="1" applyAlignment="1">
      <alignment/>
    </xf>
    <xf numFmtId="4" fontId="14" fillId="0" borderId="14" xfId="53" applyNumberFormat="1" applyFont="1" applyFill="1" applyBorder="1" applyAlignment="1" applyProtection="1">
      <alignment/>
      <protection hidden="1"/>
    </xf>
    <xf numFmtId="174" fontId="13" fillId="0" borderId="24" xfId="0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Font="1" applyBorder="1" applyAlignment="1">
      <alignment horizontal="center"/>
    </xf>
    <xf numFmtId="0" fontId="0" fillId="24" borderId="18" xfId="0" applyFont="1" applyFill="1" applyBorder="1" applyAlignment="1">
      <alignment/>
    </xf>
    <xf numFmtId="4" fontId="0" fillId="2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9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3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view="pageBreakPreview" zoomScaleSheetLayoutView="100" zoomScalePageLayoutView="0" workbookViewId="0" topLeftCell="A1">
      <selection activeCell="I79" sqref="I79"/>
    </sheetView>
  </sheetViews>
  <sheetFormatPr defaultColWidth="9.125" defaultRowHeight="12.75"/>
  <cols>
    <col min="1" max="1" width="0.875" style="1" customWidth="1"/>
    <col min="2" max="2" width="46.625" style="1" customWidth="1"/>
    <col min="3" max="3" width="6.375" style="17" customWidth="1"/>
    <col min="4" max="4" width="22.00390625" style="1" customWidth="1"/>
    <col min="5" max="5" width="15.25390625" style="1" customWidth="1"/>
    <col min="6" max="6" width="15.125" style="1" customWidth="1"/>
    <col min="7" max="8" width="13.625" style="1" customWidth="1"/>
    <col min="9" max="9" width="14.375" style="1" customWidth="1"/>
    <col min="10" max="10" width="16.625" style="1" customWidth="1"/>
    <col min="11" max="16384" width="9.125" style="1" customWidth="1"/>
  </cols>
  <sheetData>
    <row r="1" spans="1:8" ht="12.75">
      <c r="A1" s="4" t="s">
        <v>31</v>
      </c>
      <c r="B1" s="4"/>
      <c r="C1" s="19"/>
      <c r="D1" s="4"/>
      <c r="E1" s="4"/>
      <c r="F1" s="4"/>
      <c r="G1" s="4"/>
      <c r="H1" s="4"/>
    </row>
    <row r="2" spans="1:10" ht="12.75">
      <c r="A2" s="4" t="s">
        <v>91</v>
      </c>
      <c r="B2" s="4"/>
      <c r="C2" s="19"/>
      <c r="D2" s="4"/>
      <c r="E2" s="4"/>
      <c r="F2" s="4"/>
      <c r="G2" s="4"/>
      <c r="H2" s="4"/>
      <c r="J2" s="9" t="s">
        <v>8</v>
      </c>
    </row>
    <row r="3" spans="1:10" ht="12.75">
      <c r="A3" s="4"/>
      <c r="B3" s="159" t="s">
        <v>92</v>
      </c>
      <c r="C3" s="159"/>
      <c r="D3" s="159"/>
      <c r="E3" s="159"/>
      <c r="F3" s="159"/>
      <c r="G3" s="159"/>
      <c r="H3" s="159"/>
      <c r="I3" s="159"/>
      <c r="J3" s="9"/>
    </row>
    <row r="4" spans="1:10" ht="12.75">
      <c r="A4" s="4"/>
      <c r="B4" s="159" t="s">
        <v>93</v>
      </c>
      <c r="C4" s="159"/>
      <c r="D4" s="159"/>
      <c r="E4" s="159"/>
      <c r="F4" s="159"/>
      <c r="G4" s="159"/>
      <c r="H4" s="159"/>
      <c r="I4" s="159"/>
      <c r="J4" s="9"/>
    </row>
    <row r="5" spans="9:10" ht="11.25">
      <c r="I5" s="11" t="s">
        <v>9</v>
      </c>
      <c r="J5" s="51" t="s">
        <v>37</v>
      </c>
    </row>
    <row r="6" spans="1:10" ht="15" customHeight="1">
      <c r="A6" s="38" t="s">
        <v>305</v>
      </c>
      <c r="B6" s="38"/>
      <c r="C6" s="39"/>
      <c r="D6" s="38"/>
      <c r="E6" s="38"/>
      <c r="F6" s="5"/>
      <c r="G6" s="5"/>
      <c r="H6" s="5"/>
      <c r="I6" s="11" t="s">
        <v>10</v>
      </c>
      <c r="J6" s="127">
        <v>42370</v>
      </c>
    </row>
    <row r="7" spans="1:10" ht="12.75">
      <c r="A7" s="1" t="s">
        <v>94</v>
      </c>
      <c r="E7" s="31" t="s">
        <v>63</v>
      </c>
      <c r="I7" s="11" t="s">
        <v>11</v>
      </c>
      <c r="J7" s="2"/>
    </row>
    <row r="8" s="160" customFormat="1" ht="12.75" customHeight="1">
      <c r="A8" s="160" t="s">
        <v>95</v>
      </c>
    </row>
    <row r="9" spans="1:4" s="55" customFormat="1" ht="12.75" customHeight="1">
      <c r="A9" s="160" t="s">
        <v>96</v>
      </c>
      <c r="B9" s="160"/>
      <c r="C9" s="160"/>
      <c r="D9" s="160"/>
    </row>
    <row r="10" spans="1:10" ht="11.25">
      <c r="A10" s="1" t="s">
        <v>0</v>
      </c>
      <c r="E10" s="56" t="s">
        <v>97</v>
      </c>
      <c r="F10" s="56"/>
      <c r="G10" s="56"/>
      <c r="I10" s="11"/>
      <c r="J10" s="2"/>
    </row>
    <row r="11" spans="1:10" ht="11.25">
      <c r="A11" s="1" t="s">
        <v>1</v>
      </c>
      <c r="I11" s="11"/>
      <c r="J11" s="2"/>
    </row>
    <row r="12" spans="1:10" ht="12" thickBot="1">
      <c r="A12" s="1" t="s">
        <v>2</v>
      </c>
      <c r="I12" s="11" t="s">
        <v>12</v>
      </c>
      <c r="J12" s="3">
        <v>383</v>
      </c>
    </row>
    <row r="13" spans="1:10" ht="12.75">
      <c r="A13" s="4" t="s">
        <v>32</v>
      </c>
      <c r="B13" s="4"/>
      <c r="C13" s="19"/>
      <c r="D13" s="4"/>
      <c r="E13" s="4"/>
      <c r="F13" s="4"/>
      <c r="G13" s="4"/>
      <c r="H13" s="4"/>
      <c r="I13" s="4"/>
      <c r="J13" s="4"/>
    </row>
    <row r="14" ht="9" customHeight="1"/>
    <row r="15" spans="2:10" s="16" customFormat="1" ht="11.25">
      <c r="B15" s="157" t="s">
        <v>3</v>
      </c>
      <c r="C15" s="158" t="s">
        <v>20</v>
      </c>
      <c r="D15" s="157" t="s">
        <v>34</v>
      </c>
      <c r="E15" s="157" t="s">
        <v>38</v>
      </c>
      <c r="F15" s="157" t="s">
        <v>7</v>
      </c>
      <c r="G15" s="157"/>
      <c r="H15" s="157"/>
      <c r="I15" s="157"/>
      <c r="J15" s="157" t="s">
        <v>33</v>
      </c>
    </row>
    <row r="16" spans="2:10" s="16" customFormat="1" ht="58.5" customHeight="1">
      <c r="B16" s="157"/>
      <c r="C16" s="158"/>
      <c r="D16" s="157"/>
      <c r="E16" s="157"/>
      <c r="F16" s="12" t="s">
        <v>39</v>
      </c>
      <c r="G16" s="12" t="s">
        <v>35</v>
      </c>
      <c r="H16" s="12" t="s">
        <v>36</v>
      </c>
      <c r="I16" s="12" t="s">
        <v>21</v>
      </c>
      <c r="J16" s="157"/>
    </row>
    <row r="17" spans="2:10" ht="13.5" customHeight="1">
      <c r="B17" s="9">
        <v>1</v>
      </c>
      <c r="C17" s="18">
        <f>B17+1</f>
        <v>2</v>
      </c>
      <c r="D17" s="9">
        <f aca="true" t="shared" si="0" ref="D17:J17">C17+1</f>
        <v>3</v>
      </c>
      <c r="E17" s="9">
        <f t="shared" si="0"/>
        <v>4</v>
      </c>
      <c r="F17" s="9">
        <f t="shared" si="0"/>
        <v>5</v>
      </c>
      <c r="G17" s="9">
        <v>6</v>
      </c>
      <c r="H17" s="9">
        <v>7</v>
      </c>
      <c r="I17" s="9">
        <f t="shared" si="0"/>
        <v>8</v>
      </c>
      <c r="J17" s="9">
        <f t="shared" si="0"/>
        <v>9</v>
      </c>
    </row>
    <row r="18" spans="2:10" ht="12" hidden="1" thickBot="1">
      <c r="B18" s="10" t="s">
        <v>4</v>
      </c>
      <c r="C18" s="116" t="s">
        <v>22</v>
      </c>
      <c r="D18" s="10" t="s">
        <v>5</v>
      </c>
      <c r="E18" s="10" t="s">
        <v>6</v>
      </c>
      <c r="F18" s="10" t="s">
        <v>15</v>
      </c>
      <c r="G18" s="10"/>
      <c r="H18" s="10" t="s">
        <v>17</v>
      </c>
      <c r="I18" s="10" t="s">
        <v>18</v>
      </c>
      <c r="J18" s="10" t="s">
        <v>19</v>
      </c>
    </row>
    <row r="19" spans="2:10" ht="12.75">
      <c r="B19" s="10" t="s">
        <v>89</v>
      </c>
      <c r="C19" s="116"/>
      <c r="D19" s="47" t="s">
        <v>90</v>
      </c>
      <c r="E19" s="36">
        <f>E20+E5+E25+E61</f>
        <v>23635266.39</v>
      </c>
      <c r="F19" s="36">
        <f>F20+F5+F25+F61</f>
        <v>23793349.409999996</v>
      </c>
      <c r="G19" s="36"/>
      <c r="H19" s="36"/>
      <c r="I19" s="36">
        <f>I20+I25+I61</f>
        <v>23793349.409999996</v>
      </c>
      <c r="J19" s="36">
        <f>J20+J25+J61</f>
        <v>-158083.01999999955</v>
      </c>
    </row>
    <row r="20" spans="2:10" ht="12.75">
      <c r="B20" s="37" t="s">
        <v>87</v>
      </c>
      <c r="C20" s="50"/>
      <c r="D20" s="47" t="s">
        <v>75</v>
      </c>
      <c r="E20" s="36">
        <f>E22+E30+E40+E47+E55+E52+E54+E53+E60+E59+E57</f>
        <v>11543600.1</v>
      </c>
      <c r="F20" s="36">
        <f>F22+F30+F40+F47+F55+F52+F54+F53+F60+F59+F57-100</f>
        <v>11901683.12</v>
      </c>
      <c r="G20" s="36"/>
      <c r="H20" s="36"/>
      <c r="I20" s="36">
        <f>I26+I27+I28+I29+I30+I40+I47+I52+I53+I54+I55+I56+I59+I60+K26+I57-100</f>
        <v>11901683.12</v>
      </c>
      <c r="J20" s="36">
        <f aca="true" t="shared" si="1" ref="J20:J25">E20-I20</f>
        <v>-358083.01999999955</v>
      </c>
    </row>
    <row r="21" spans="2:10" ht="12.75">
      <c r="B21" s="37" t="s">
        <v>76</v>
      </c>
      <c r="C21" s="50"/>
      <c r="D21" s="47" t="s">
        <v>77</v>
      </c>
      <c r="E21" s="36">
        <f>E26+E27+E28+E29</f>
        <v>10983100.1</v>
      </c>
      <c r="F21" s="36">
        <f>F26+F27+F28+F29</f>
        <v>11314184.389999999</v>
      </c>
      <c r="G21" s="36"/>
      <c r="H21" s="36"/>
      <c r="I21" s="36">
        <f>I26+I27+I28+I29</f>
        <v>11314184.389999999</v>
      </c>
      <c r="J21" s="36">
        <f t="shared" si="1"/>
        <v>-331084.2899999991</v>
      </c>
    </row>
    <row r="22" spans="2:10" ht="12" customHeight="1">
      <c r="B22" s="37" t="s">
        <v>78</v>
      </c>
      <c r="C22" s="50"/>
      <c r="D22" s="47" t="s">
        <v>79</v>
      </c>
      <c r="E22" s="36">
        <f>E21</f>
        <v>10983100.1</v>
      </c>
      <c r="F22" s="36">
        <f>F21</f>
        <v>11314184.389999999</v>
      </c>
      <c r="G22" s="36"/>
      <c r="H22" s="36"/>
      <c r="I22" s="36">
        <f>I21</f>
        <v>11314184.389999999</v>
      </c>
      <c r="J22" s="36">
        <f t="shared" si="1"/>
        <v>-331084.2899999991</v>
      </c>
    </row>
    <row r="23" spans="2:10" ht="32.25" customHeight="1" hidden="1">
      <c r="B23" s="69"/>
      <c r="C23" s="50"/>
      <c r="D23" s="47"/>
      <c r="E23" s="36">
        <v>0</v>
      </c>
      <c r="F23" s="36">
        <v>0</v>
      </c>
      <c r="G23" s="36"/>
      <c r="H23" s="36"/>
      <c r="I23" s="36">
        <v>0</v>
      </c>
      <c r="J23" s="36">
        <f t="shared" si="1"/>
        <v>0</v>
      </c>
    </row>
    <row r="24" spans="2:10" ht="12.75" hidden="1">
      <c r="B24" s="61"/>
      <c r="C24" s="117"/>
      <c r="D24" s="62"/>
      <c r="E24" s="36"/>
      <c r="F24" s="36"/>
      <c r="G24" s="36"/>
      <c r="H24" s="36"/>
      <c r="I24" s="36"/>
      <c r="J24" s="36">
        <f t="shared" si="1"/>
        <v>0</v>
      </c>
    </row>
    <row r="25" spans="2:10" ht="12" customHeight="1">
      <c r="B25" s="61" t="s">
        <v>132</v>
      </c>
      <c r="C25" s="117"/>
      <c r="D25" s="62" t="s">
        <v>133</v>
      </c>
      <c r="E25" s="36">
        <v>0</v>
      </c>
      <c r="F25" s="36">
        <v>0</v>
      </c>
      <c r="G25" s="36"/>
      <c r="H25" s="36"/>
      <c r="I25" s="36">
        <v>0</v>
      </c>
      <c r="J25" s="36">
        <f t="shared" si="1"/>
        <v>0</v>
      </c>
    </row>
    <row r="26" spans="2:10" ht="57" customHeight="1" hidden="1">
      <c r="B26" s="57" t="s">
        <v>127</v>
      </c>
      <c r="C26" s="117"/>
      <c r="D26" s="58" t="s">
        <v>126</v>
      </c>
      <c r="E26" s="107">
        <v>0</v>
      </c>
      <c r="F26" s="107">
        <v>0</v>
      </c>
      <c r="G26" s="107"/>
      <c r="H26" s="107"/>
      <c r="I26" s="107">
        <f>F26</f>
        <v>0</v>
      </c>
      <c r="J26" s="36">
        <f aca="true" t="shared" si="2" ref="J26:J101">E26-I26</f>
        <v>0</v>
      </c>
    </row>
    <row r="27" spans="2:10" ht="57" customHeight="1">
      <c r="B27" s="57" t="s">
        <v>127</v>
      </c>
      <c r="C27" s="117"/>
      <c r="D27" s="58" t="s">
        <v>147</v>
      </c>
      <c r="E27" s="107">
        <v>10965700</v>
      </c>
      <c r="F27" s="107">
        <v>11296792.19</v>
      </c>
      <c r="G27" s="107"/>
      <c r="H27" s="107"/>
      <c r="I27" s="65">
        <f>F27</f>
        <v>11296792.19</v>
      </c>
      <c r="J27" s="36">
        <f>E27-I27</f>
        <v>-331092.1899999995</v>
      </c>
    </row>
    <row r="28" spans="2:10" ht="40.5" customHeight="1">
      <c r="B28" s="45" t="s">
        <v>122</v>
      </c>
      <c r="C28" s="50"/>
      <c r="D28" s="44" t="s">
        <v>134</v>
      </c>
      <c r="E28" s="28">
        <v>17400.1</v>
      </c>
      <c r="F28" s="65">
        <v>17392.2</v>
      </c>
      <c r="G28" s="65"/>
      <c r="H28" s="65"/>
      <c r="I28" s="65">
        <f>F28</f>
        <v>17392.2</v>
      </c>
      <c r="J28" s="36">
        <f>E28-I28</f>
        <v>7.899999999997817</v>
      </c>
    </row>
    <row r="29" spans="2:10" ht="79.5" customHeight="1">
      <c r="B29" s="61" t="s">
        <v>99</v>
      </c>
      <c r="C29" s="117"/>
      <c r="D29" s="62" t="s">
        <v>100</v>
      </c>
      <c r="E29" s="63">
        <v>0</v>
      </c>
      <c r="F29" s="66">
        <v>0</v>
      </c>
      <c r="G29" s="28"/>
      <c r="H29" s="28"/>
      <c r="I29" s="63">
        <f>F29</f>
        <v>0</v>
      </c>
      <c r="J29" s="36">
        <f t="shared" si="2"/>
        <v>0</v>
      </c>
    </row>
    <row r="30" spans="2:11" ht="12.75" customHeight="1">
      <c r="B30" s="46" t="s">
        <v>80</v>
      </c>
      <c r="C30" s="50"/>
      <c r="D30" s="47" t="s">
        <v>81</v>
      </c>
      <c r="E30" s="36">
        <f>E31+E34</f>
        <v>50100</v>
      </c>
      <c r="F30" s="36">
        <f>F31+F34</f>
        <v>48981.350000000006</v>
      </c>
      <c r="G30" s="36"/>
      <c r="H30" s="36"/>
      <c r="I30" s="36">
        <f>F30</f>
        <v>48981.350000000006</v>
      </c>
      <c r="J30" s="36">
        <f t="shared" si="2"/>
        <v>1118.6499999999942</v>
      </c>
      <c r="K30" s="32"/>
    </row>
    <row r="31" spans="2:10" ht="12.75" customHeight="1">
      <c r="B31" s="46" t="s">
        <v>82</v>
      </c>
      <c r="C31" s="50"/>
      <c r="D31" s="47" t="s">
        <v>83</v>
      </c>
      <c r="E31" s="36">
        <f>E32</f>
        <v>20500</v>
      </c>
      <c r="F31" s="36">
        <f>F32</f>
        <v>20848.33</v>
      </c>
      <c r="G31" s="36"/>
      <c r="H31" s="36"/>
      <c r="I31" s="36">
        <f>I32</f>
        <v>20848.33</v>
      </c>
      <c r="J31" s="36">
        <f t="shared" si="2"/>
        <v>-348.33000000000175</v>
      </c>
    </row>
    <row r="32" spans="2:10" ht="36" customHeight="1">
      <c r="B32" s="45" t="s">
        <v>67</v>
      </c>
      <c r="C32" s="50"/>
      <c r="D32" s="44" t="s">
        <v>74</v>
      </c>
      <c r="E32" s="28">
        <v>20500</v>
      </c>
      <c r="F32" s="65">
        <v>20848.33</v>
      </c>
      <c r="G32" s="28"/>
      <c r="H32" s="28"/>
      <c r="I32" s="28">
        <f aca="true" t="shared" si="3" ref="I32:I45">F32</f>
        <v>20848.33</v>
      </c>
      <c r="J32" s="36">
        <f t="shared" si="2"/>
        <v>-348.33000000000175</v>
      </c>
    </row>
    <row r="33" spans="2:10" ht="37.5" customHeight="1" hidden="1" thickBot="1">
      <c r="B33" s="45"/>
      <c r="C33" s="50"/>
      <c r="D33" s="44"/>
      <c r="E33" s="28"/>
      <c r="F33" s="65"/>
      <c r="G33" s="28"/>
      <c r="H33" s="28"/>
      <c r="I33" s="28">
        <f t="shared" si="3"/>
        <v>0</v>
      </c>
      <c r="J33" s="36">
        <f t="shared" si="2"/>
        <v>0</v>
      </c>
    </row>
    <row r="34" spans="2:10" ht="17.25" customHeight="1">
      <c r="B34" s="61"/>
      <c r="C34" s="117"/>
      <c r="D34" s="62" t="s">
        <v>101</v>
      </c>
      <c r="E34" s="63">
        <f>E35+E36+E37+E38+E39</f>
        <v>29600</v>
      </c>
      <c r="F34" s="63">
        <f>F35+F36+F37+F38+F39</f>
        <v>28133.02</v>
      </c>
      <c r="G34" s="63"/>
      <c r="H34" s="63"/>
      <c r="I34" s="63">
        <f t="shared" si="3"/>
        <v>28133.02</v>
      </c>
      <c r="J34" s="36">
        <f t="shared" si="2"/>
        <v>1466.9799999999996</v>
      </c>
    </row>
    <row r="35" spans="2:10" ht="59.25" customHeight="1">
      <c r="B35" s="45" t="s">
        <v>69</v>
      </c>
      <c r="C35" s="50"/>
      <c r="D35" s="44" t="s">
        <v>111</v>
      </c>
      <c r="E35" s="28">
        <v>0</v>
      </c>
      <c r="F35" s="65">
        <v>0</v>
      </c>
      <c r="G35" s="28"/>
      <c r="H35" s="28"/>
      <c r="I35" s="28">
        <f t="shared" si="3"/>
        <v>0</v>
      </c>
      <c r="J35" s="107">
        <f t="shared" si="2"/>
        <v>0</v>
      </c>
    </row>
    <row r="36" spans="2:10" ht="60.75" customHeight="1">
      <c r="B36" s="57" t="s">
        <v>72</v>
      </c>
      <c r="C36" s="50"/>
      <c r="D36" s="44" t="s">
        <v>73</v>
      </c>
      <c r="E36" s="28">
        <v>0</v>
      </c>
      <c r="F36" s="65">
        <v>0</v>
      </c>
      <c r="G36" s="28"/>
      <c r="H36" s="28"/>
      <c r="I36" s="28">
        <f t="shared" si="3"/>
        <v>0</v>
      </c>
      <c r="J36" s="107">
        <f t="shared" si="2"/>
        <v>0</v>
      </c>
    </row>
    <row r="37" spans="2:10" ht="55.5" customHeight="1">
      <c r="B37" s="57" t="s">
        <v>271</v>
      </c>
      <c r="C37" s="50"/>
      <c r="D37" s="44" t="s">
        <v>269</v>
      </c>
      <c r="E37" s="28">
        <v>17700</v>
      </c>
      <c r="F37" s="65">
        <v>17747.59</v>
      </c>
      <c r="G37" s="28"/>
      <c r="H37" s="28"/>
      <c r="I37" s="28">
        <f t="shared" si="3"/>
        <v>17747.59</v>
      </c>
      <c r="J37" s="107">
        <f t="shared" si="2"/>
        <v>-47.590000000000146</v>
      </c>
    </row>
    <row r="38" spans="2:10" ht="33" customHeight="1">
      <c r="B38" s="57" t="s">
        <v>272</v>
      </c>
      <c r="C38" s="50"/>
      <c r="D38" s="44" t="s">
        <v>270</v>
      </c>
      <c r="E38" s="28">
        <v>11809</v>
      </c>
      <c r="F38" s="65">
        <v>10296.18</v>
      </c>
      <c r="G38" s="28"/>
      <c r="H38" s="28"/>
      <c r="I38" s="28">
        <f t="shared" si="3"/>
        <v>10296.18</v>
      </c>
      <c r="J38" s="107">
        <f t="shared" si="2"/>
        <v>1512.8199999999997</v>
      </c>
    </row>
    <row r="39" spans="2:10" ht="30" customHeight="1">
      <c r="B39" s="57" t="s">
        <v>272</v>
      </c>
      <c r="C39" s="50"/>
      <c r="D39" s="44" t="s">
        <v>296</v>
      </c>
      <c r="E39" s="28">
        <v>91</v>
      </c>
      <c r="F39" s="65">
        <v>89.25</v>
      </c>
      <c r="G39" s="28"/>
      <c r="H39" s="28"/>
      <c r="I39" s="28">
        <f t="shared" si="3"/>
        <v>89.25</v>
      </c>
      <c r="J39" s="107">
        <f t="shared" si="2"/>
        <v>1.75</v>
      </c>
    </row>
    <row r="40" spans="2:10" ht="13.5" customHeight="1">
      <c r="B40" s="75" t="s">
        <v>159</v>
      </c>
      <c r="C40" s="118"/>
      <c r="D40" s="47" t="s">
        <v>118</v>
      </c>
      <c r="E40" s="36">
        <f>E41+E42+E43</f>
        <v>50000</v>
      </c>
      <c r="F40" s="36">
        <f>F41+F42+F43</f>
        <v>54400</v>
      </c>
      <c r="G40" s="36"/>
      <c r="H40" s="36"/>
      <c r="I40" s="36">
        <f t="shared" si="3"/>
        <v>54400</v>
      </c>
      <c r="J40" s="36">
        <f t="shared" si="2"/>
        <v>-4400</v>
      </c>
    </row>
    <row r="41" spans="2:10" ht="24.75" customHeight="1" hidden="1">
      <c r="B41" s="57" t="s">
        <v>108</v>
      </c>
      <c r="C41" s="118"/>
      <c r="D41" s="58" t="s">
        <v>116</v>
      </c>
      <c r="E41" s="59">
        <v>0</v>
      </c>
      <c r="F41" s="60">
        <v>0</v>
      </c>
      <c r="G41" s="36"/>
      <c r="H41" s="36"/>
      <c r="I41" s="60">
        <f t="shared" si="3"/>
        <v>0</v>
      </c>
      <c r="J41" s="36">
        <f t="shared" si="2"/>
        <v>0</v>
      </c>
    </row>
    <row r="42" spans="2:10" ht="15.75" customHeight="1" hidden="1">
      <c r="B42" s="45" t="s">
        <v>106</v>
      </c>
      <c r="C42" s="50"/>
      <c r="D42" s="44" t="s">
        <v>117</v>
      </c>
      <c r="E42" s="28">
        <v>0</v>
      </c>
      <c r="F42" s="28">
        <v>0</v>
      </c>
      <c r="G42" s="28"/>
      <c r="H42" s="28"/>
      <c r="I42" s="28">
        <f t="shared" si="3"/>
        <v>0</v>
      </c>
      <c r="J42" s="36">
        <f t="shared" si="2"/>
        <v>0</v>
      </c>
    </row>
    <row r="43" spans="2:10" ht="61.5" customHeight="1">
      <c r="B43" s="57" t="s">
        <v>70</v>
      </c>
      <c r="C43" s="119"/>
      <c r="D43" s="58" t="s">
        <v>148</v>
      </c>
      <c r="E43" s="59">
        <v>50000</v>
      </c>
      <c r="F43" s="68">
        <v>54400</v>
      </c>
      <c r="G43" s="59"/>
      <c r="H43" s="59"/>
      <c r="I43" s="60">
        <f t="shared" si="3"/>
        <v>54400</v>
      </c>
      <c r="J43" s="36">
        <f t="shared" si="2"/>
        <v>-4400</v>
      </c>
    </row>
    <row r="44" spans="2:10" ht="36" customHeight="1" hidden="1" thickBot="1">
      <c r="B44" s="45"/>
      <c r="C44" s="50"/>
      <c r="D44" s="44"/>
      <c r="E44" s="28"/>
      <c r="F44" s="65"/>
      <c r="G44" s="28"/>
      <c r="H44" s="28"/>
      <c r="I44" s="28">
        <f t="shared" si="3"/>
        <v>0</v>
      </c>
      <c r="J44" s="36">
        <f t="shared" si="2"/>
        <v>0</v>
      </c>
    </row>
    <row r="45" spans="2:10" ht="0.75" customHeight="1" hidden="1">
      <c r="B45" s="54"/>
      <c r="C45" s="118"/>
      <c r="D45" s="47"/>
      <c r="E45" s="36"/>
      <c r="F45" s="67"/>
      <c r="G45" s="36"/>
      <c r="H45" s="36"/>
      <c r="I45" s="36">
        <f t="shared" si="3"/>
        <v>0</v>
      </c>
      <c r="J45" s="36">
        <f t="shared" si="2"/>
        <v>0</v>
      </c>
    </row>
    <row r="46" spans="2:10" ht="8.25" customHeight="1" hidden="1">
      <c r="B46" s="54"/>
      <c r="C46" s="118"/>
      <c r="D46" s="47"/>
      <c r="E46" s="36">
        <v>0</v>
      </c>
      <c r="F46" s="67">
        <v>77650</v>
      </c>
      <c r="G46" s="36"/>
      <c r="H46" s="36"/>
      <c r="I46" s="36"/>
      <c r="J46" s="36">
        <f t="shared" si="2"/>
        <v>0</v>
      </c>
    </row>
    <row r="47" spans="2:10" ht="42.75" customHeight="1">
      <c r="B47" s="46" t="s">
        <v>157</v>
      </c>
      <c r="C47" s="50"/>
      <c r="D47" s="47" t="s">
        <v>84</v>
      </c>
      <c r="E47" s="36">
        <f>E48+E51+E49+E50</f>
        <v>460500</v>
      </c>
      <c r="F47" s="36">
        <f>F48+F51+F49+F50</f>
        <v>484217.38</v>
      </c>
      <c r="G47" s="36"/>
      <c r="H47" s="36"/>
      <c r="I47" s="36">
        <f>I48+I51+I49+I50</f>
        <v>484217.38</v>
      </c>
      <c r="J47" s="36">
        <f>J48+J51+J49+J50</f>
        <v>-23717.379999999976</v>
      </c>
    </row>
    <row r="48" spans="2:10" ht="56.25" customHeight="1">
      <c r="B48" s="45" t="s">
        <v>71</v>
      </c>
      <c r="C48" s="50"/>
      <c r="D48" s="44" t="s">
        <v>128</v>
      </c>
      <c r="E48" s="28">
        <v>0</v>
      </c>
      <c r="F48" s="65">
        <v>0</v>
      </c>
      <c r="G48" s="28"/>
      <c r="H48" s="28"/>
      <c r="I48" s="28">
        <f aca="true" t="shared" si="4" ref="I48:I54">F48</f>
        <v>0</v>
      </c>
      <c r="J48" s="36">
        <f t="shared" si="2"/>
        <v>0</v>
      </c>
    </row>
    <row r="49" spans="2:10" ht="55.5" customHeight="1" hidden="1">
      <c r="B49" s="45" t="s">
        <v>152</v>
      </c>
      <c r="C49" s="50"/>
      <c r="D49" s="44" t="s">
        <v>153</v>
      </c>
      <c r="E49" s="28">
        <v>0</v>
      </c>
      <c r="F49" s="65">
        <v>0</v>
      </c>
      <c r="G49" s="28"/>
      <c r="H49" s="28"/>
      <c r="I49" s="28">
        <f t="shared" si="4"/>
        <v>0</v>
      </c>
      <c r="J49" s="36">
        <f t="shared" si="2"/>
        <v>0</v>
      </c>
    </row>
    <row r="50" spans="2:10" ht="26.25" customHeight="1">
      <c r="B50" s="45" t="s">
        <v>236</v>
      </c>
      <c r="C50" s="50"/>
      <c r="D50" s="44" t="s">
        <v>237</v>
      </c>
      <c r="E50" s="28">
        <v>270500</v>
      </c>
      <c r="F50" s="65">
        <v>287248.22</v>
      </c>
      <c r="G50" s="28"/>
      <c r="H50" s="28"/>
      <c r="I50" s="28">
        <f t="shared" si="4"/>
        <v>287248.22</v>
      </c>
      <c r="J50" s="36">
        <f>E50-I50</f>
        <v>-16748.219999999972</v>
      </c>
    </row>
    <row r="51" spans="2:10" ht="56.25" customHeight="1">
      <c r="B51" s="45" t="s">
        <v>149</v>
      </c>
      <c r="C51" s="50"/>
      <c r="D51" s="44" t="s">
        <v>146</v>
      </c>
      <c r="E51" s="28">
        <v>190000</v>
      </c>
      <c r="F51" s="65">
        <v>196969.16</v>
      </c>
      <c r="G51" s="28"/>
      <c r="H51" s="28"/>
      <c r="I51" s="28">
        <f t="shared" si="4"/>
        <v>196969.16</v>
      </c>
      <c r="J51" s="36">
        <f t="shared" si="2"/>
        <v>-6969.1600000000035</v>
      </c>
    </row>
    <row r="52" spans="2:10" s="100" customFormat="1" ht="24.75" customHeight="1">
      <c r="B52" s="108" t="s">
        <v>130</v>
      </c>
      <c r="C52" s="117"/>
      <c r="D52" s="62" t="s">
        <v>131</v>
      </c>
      <c r="E52" s="63">
        <v>0</v>
      </c>
      <c r="F52" s="66">
        <v>0</v>
      </c>
      <c r="G52" s="63"/>
      <c r="H52" s="63"/>
      <c r="I52" s="63">
        <f t="shared" si="4"/>
        <v>0</v>
      </c>
      <c r="J52" s="36">
        <f t="shared" si="2"/>
        <v>0</v>
      </c>
    </row>
    <row r="53" spans="2:10" s="100" customFormat="1" ht="27.75" customHeight="1">
      <c r="B53" s="108" t="s">
        <v>154</v>
      </c>
      <c r="C53" s="117"/>
      <c r="D53" s="62" t="s">
        <v>155</v>
      </c>
      <c r="E53" s="63">
        <v>0</v>
      </c>
      <c r="F53" s="66">
        <v>0</v>
      </c>
      <c r="G53" s="63"/>
      <c r="H53" s="63"/>
      <c r="I53" s="63">
        <f t="shared" si="4"/>
        <v>0</v>
      </c>
      <c r="J53" s="36">
        <f t="shared" si="2"/>
        <v>0</v>
      </c>
    </row>
    <row r="54" spans="2:10" s="100" customFormat="1" ht="38.25" customHeight="1">
      <c r="B54" s="108" t="s">
        <v>151</v>
      </c>
      <c r="C54" s="117"/>
      <c r="D54" s="62" t="s">
        <v>150</v>
      </c>
      <c r="E54" s="63">
        <v>0</v>
      </c>
      <c r="F54" s="66">
        <v>0</v>
      </c>
      <c r="G54" s="63"/>
      <c r="H54" s="63"/>
      <c r="I54" s="63">
        <f t="shared" si="4"/>
        <v>0</v>
      </c>
      <c r="J54" s="36">
        <f t="shared" si="2"/>
        <v>0</v>
      </c>
    </row>
    <row r="55" spans="2:10" s="100" customFormat="1" ht="32.25" customHeight="1">
      <c r="B55" s="74" t="s">
        <v>107</v>
      </c>
      <c r="C55" s="50"/>
      <c r="D55" s="62" t="s">
        <v>115</v>
      </c>
      <c r="E55" s="63">
        <f>E56+E58</f>
        <v>0</v>
      </c>
      <c r="F55" s="63">
        <f>F56+F58</f>
        <v>0</v>
      </c>
      <c r="G55" s="63"/>
      <c r="H55" s="63"/>
      <c r="I55" s="63">
        <f>I56+I58</f>
        <v>0</v>
      </c>
      <c r="J55" s="36">
        <f t="shared" si="2"/>
        <v>0</v>
      </c>
    </row>
    <row r="56" spans="2:10" s="100" customFormat="1" ht="72" customHeight="1">
      <c r="B56" s="88" t="s">
        <v>158</v>
      </c>
      <c r="C56" s="119"/>
      <c r="D56" s="58" t="s">
        <v>135</v>
      </c>
      <c r="E56" s="107">
        <v>0</v>
      </c>
      <c r="F56" s="120">
        <v>0</v>
      </c>
      <c r="G56" s="107"/>
      <c r="H56" s="107"/>
      <c r="I56" s="107">
        <f>F56</f>
        <v>0</v>
      </c>
      <c r="J56" s="36">
        <f t="shared" si="2"/>
        <v>0</v>
      </c>
    </row>
    <row r="57" spans="2:10" ht="26.25" customHeight="1">
      <c r="B57" s="140" t="s">
        <v>123</v>
      </c>
      <c r="C57" s="50"/>
      <c r="D57" s="62" t="s">
        <v>124</v>
      </c>
      <c r="E57" s="63">
        <v>-100</v>
      </c>
      <c r="F57" s="63">
        <v>-100</v>
      </c>
      <c r="G57" s="63"/>
      <c r="H57" s="28"/>
      <c r="I57" s="63">
        <f>F57</f>
        <v>-100</v>
      </c>
      <c r="J57" s="36">
        <f t="shared" si="2"/>
        <v>0</v>
      </c>
    </row>
    <row r="58" spans="2:10" ht="33" customHeight="1">
      <c r="B58" s="45" t="s">
        <v>104</v>
      </c>
      <c r="C58" s="50"/>
      <c r="D58" s="44" t="s">
        <v>129</v>
      </c>
      <c r="E58" s="28">
        <v>0</v>
      </c>
      <c r="F58" s="65">
        <v>0</v>
      </c>
      <c r="G58" s="28"/>
      <c r="H58" s="28"/>
      <c r="I58" s="28">
        <f>F58</f>
        <v>0</v>
      </c>
      <c r="J58" s="36">
        <f t="shared" si="2"/>
        <v>0</v>
      </c>
    </row>
    <row r="59" spans="2:10" ht="33.75" customHeight="1" hidden="1">
      <c r="B59" s="45" t="s">
        <v>156</v>
      </c>
      <c r="C59" s="50"/>
      <c r="D59" s="44" t="s">
        <v>247</v>
      </c>
      <c r="E59" s="28">
        <v>0</v>
      </c>
      <c r="F59" s="65">
        <v>0</v>
      </c>
      <c r="G59" s="28"/>
      <c r="H59" s="28"/>
      <c r="I59" s="28">
        <f>F59</f>
        <v>0</v>
      </c>
      <c r="J59" s="36">
        <f t="shared" si="2"/>
        <v>0</v>
      </c>
    </row>
    <row r="60" spans="2:10" ht="24" customHeight="1" hidden="1">
      <c r="B60" s="45" t="s">
        <v>123</v>
      </c>
      <c r="C60" s="50"/>
      <c r="D60" s="44" t="s">
        <v>124</v>
      </c>
      <c r="E60" s="28">
        <v>0</v>
      </c>
      <c r="F60" s="65">
        <v>100</v>
      </c>
      <c r="G60" s="65"/>
      <c r="H60" s="65"/>
      <c r="I60" s="28">
        <f>F60</f>
        <v>100</v>
      </c>
      <c r="J60" s="36">
        <f t="shared" si="2"/>
        <v>-100</v>
      </c>
    </row>
    <row r="61" spans="2:10" ht="18" customHeight="1">
      <c r="B61" s="46" t="s">
        <v>85</v>
      </c>
      <c r="C61" s="50"/>
      <c r="D61" s="47" t="s">
        <v>86</v>
      </c>
      <c r="E61" s="36">
        <f>E62</f>
        <v>12091666.29</v>
      </c>
      <c r="F61" s="36">
        <f>F62</f>
        <v>11891666.29</v>
      </c>
      <c r="G61" s="36"/>
      <c r="H61" s="36"/>
      <c r="I61" s="36">
        <f>I62</f>
        <v>11891666.29</v>
      </c>
      <c r="J61" s="36">
        <f>E61-F61</f>
        <v>200000</v>
      </c>
    </row>
    <row r="62" spans="2:10" ht="15" customHeight="1">
      <c r="B62" s="46"/>
      <c r="C62" s="50"/>
      <c r="D62" s="44" t="s">
        <v>102</v>
      </c>
      <c r="E62" s="28">
        <f>E63+E67+E68+E69+E70+E71+E72</f>
        <v>12091666.29</v>
      </c>
      <c r="F62" s="28">
        <f>F63+F67+F68+F69+F70+F71+F72</f>
        <v>11891666.29</v>
      </c>
      <c r="G62" s="28"/>
      <c r="H62" s="28"/>
      <c r="I62" s="28">
        <f>I63+I67+I68+I69+I70+I71+I72</f>
        <v>11891666.29</v>
      </c>
      <c r="J62" s="28">
        <f>J63+J67+J68+J73</f>
        <v>200000</v>
      </c>
    </row>
    <row r="63" spans="2:10" ht="15" customHeight="1">
      <c r="B63" s="46"/>
      <c r="C63" s="50"/>
      <c r="D63" s="44" t="s">
        <v>103</v>
      </c>
      <c r="E63" s="28">
        <f>E64+E65+E66</f>
        <v>7157900</v>
      </c>
      <c r="F63" s="28">
        <f>F64+F65+F66</f>
        <v>7157900</v>
      </c>
      <c r="G63" s="28"/>
      <c r="H63" s="28"/>
      <c r="I63" s="28">
        <f>I64+I65+I66</f>
        <v>7157900</v>
      </c>
      <c r="J63" s="36">
        <f t="shared" si="2"/>
        <v>0</v>
      </c>
    </row>
    <row r="64" spans="2:10" ht="39" customHeight="1">
      <c r="B64" s="138" t="s">
        <v>233</v>
      </c>
      <c r="C64" s="50"/>
      <c r="D64" s="44" t="s">
        <v>114</v>
      </c>
      <c r="E64" s="28">
        <v>279180</v>
      </c>
      <c r="F64" s="65">
        <v>279180</v>
      </c>
      <c r="G64" s="28"/>
      <c r="H64" s="28"/>
      <c r="I64" s="28">
        <f aca="true" t="shared" si="5" ref="I64:I69">F64+G64+H64</f>
        <v>279180</v>
      </c>
      <c r="J64" s="36">
        <f t="shared" si="2"/>
        <v>0</v>
      </c>
    </row>
    <row r="65" spans="2:10" ht="62.25" customHeight="1">
      <c r="B65" s="138" t="s">
        <v>234</v>
      </c>
      <c r="C65" s="50"/>
      <c r="D65" s="44" t="s">
        <v>114</v>
      </c>
      <c r="E65" s="28">
        <v>4332820</v>
      </c>
      <c r="F65" s="65">
        <v>4332820</v>
      </c>
      <c r="G65" s="28"/>
      <c r="H65" s="28"/>
      <c r="I65" s="28">
        <f t="shared" si="5"/>
        <v>4332820</v>
      </c>
      <c r="J65" s="36">
        <f t="shared" si="2"/>
        <v>0</v>
      </c>
    </row>
    <row r="66" spans="2:10" ht="66" customHeight="1">
      <c r="B66" s="138" t="s">
        <v>235</v>
      </c>
      <c r="C66" s="50"/>
      <c r="D66" s="44" t="s">
        <v>114</v>
      </c>
      <c r="E66" s="28">
        <v>2545900</v>
      </c>
      <c r="F66" s="65">
        <v>2545900</v>
      </c>
      <c r="G66" s="28"/>
      <c r="H66" s="28"/>
      <c r="I66" s="28">
        <f t="shared" si="5"/>
        <v>2545900</v>
      </c>
      <c r="J66" s="36">
        <f t="shared" si="2"/>
        <v>0</v>
      </c>
    </row>
    <row r="67" spans="2:10" ht="25.5" customHeight="1">
      <c r="B67" s="45" t="s">
        <v>109</v>
      </c>
      <c r="C67" s="50"/>
      <c r="D67" s="58" t="s">
        <v>113</v>
      </c>
      <c r="E67" s="59">
        <v>58874</v>
      </c>
      <c r="F67" s="59">
        <v>58874</v>
      </c>
      <c r="G67" s="59"/>
      <c r="H67" s="59"/>
      <c r="I67" s="59">
        <f t="shared" si="5"/>
        <v>58874</v>
      </c>
      <c r="J67" s="36">
        <f t="shared" si="2"/>
        <v>0</v>
      </c>
    </row>
    <row r="68" spans="2:10" ht="36.75" customHeight="1">
      <c r="B68" s="45" t="s">
        <v>68</v>
      </c>
      <c r="C68" s="50"/>
      <c r="D68" s="44" t="s">
        <v>112</v>
      </c>
      <c r="E68" s="28">
        <v>616184.27</v>
      </c>
      <c r="F68" s="65">
        <v>616184.27</v>
      </c>
      <c r="G68" s="28"/>
      <c r="H68" s="28"/>
      <c r="I68" s="28">
        <f>F68+G68+H68</f>
        <v>616184.27</v>
      </c>
      <c r="J68" s="36">
        <f t="shared" si="2"/>
        <v>0</v>
      </c>
    </row>
    <row r="69" spans="2:10" ht="51.75" customHeight="1">
      <c r="B69" s="45" t="s">
        <v>281</v>
      </c>
      <c r="C69" s="50"/>
      <c r="D69" s="44" t="s">
        <v>246</v>
      </c>
      <c r="E69" s="28">
        <f>3028628.02+200000</f>
        <v>3228628.02</v>
      </c>
      <c r="F69" s="65">
        <v>3028628.02</v>
      </c>
      <c r="G69" s="28"/>
      <c r="H69" s="28"/>
      <c r="I69" s="28">
        <f t="shared" si="5"/>
        <v>3028628.02</v>
      </c>
      <c r="J69" s="36">
        <f>E69-I69</f>
        <v>200000</v>
      </c>
    </row>
    <row r="70" spans="2:10" ht="184.5" customHeight="1">
      <c r="B70" s="146" t="s">
        <v>284</v>
      </c>
      <c r="C70" s="50"/>
      <c r="D70" s="44" t="s">
        <v>246</v>
      </c>
      <c r="E70" s="28">
        <v>352200</v>
      </c>
      <c r="F70" s="65">
        <v>352200</v>
      </c>
      <c r="G70" s="28"/>
      <c r="H70" s="28"/>
      <c r="I70" s="28">
        <f>F70+G70+H70</f>
        <v>352200</v>
      </c>
      <c r="J70" s="36">
        <f>E70-I70</f>
        <v>0</v>
      </c>
    </row>
    <row r="71" spans="2:10" ht="105" customHeight="1">
      <c r="B71" s="146" t="s">
        <v>289</v>
      </c>
      <c r="C71" s="50"/>
      <c r="D71" s="44" t="s">
        <v>246</v>
      </c>
      <c r="E71" s="28">
        <v>500000</v>
      </c>
      <c r="F71" s="65">
        <v>500000</v>
      </c>
      <c r="G71" s="28"/>
      <c r="H71" s="28"/>
      <c r="I71" s="28">
        <f>F71+G71+H71</f>
        <v>500000</v>
      </c>
      <c r="J71" s="36">
        <f>E71-I71</f>
        <v>0</v>
      </c>
    </row>
    <row r="72" spans="2:10" ht="24.75" customHeight="1">
      <c r="B72" s="57" t="s">
        <v>301</v>
      </c>
      <c r="C72" s="117"/>
      <c r="D72" s="58" t="s">
        <v>300</v>
      </c>
      <c r="E72" s="59">
        <v>177880</v>
      </c>
      <c r="F72" s="68">
        <v>177880</v>
      </c>
      <c r="G72" s="63"/>
      <c r="H72" s="63"/>
      <c r="I72" s="60">
        <v>177880</v>
      </c>
      <c r="J72" s="36">
        <f>E72-I72</f>
        <v>0</v>
      </c>
    </row>
    <row r="73" spans="2:10" ht="18.75" customHeight="1">
      <c r="B73" s="61" t="s">
        <v>110</v>
      </c>
      <c r="C73" s="117"/>
      <c r="D73" s="62" t="s">
        <v>121</v>
      </c>
      <c r="E73" s="63">
        <f>E69+E70+E71</f>
        <v>4080828.02</v>
      </c>
      <c r="F73" s="63">
        <f>F69+F70+F71</f>
        <v>3880828.02</v>
      </c>
      <c r="G73" s="63">
        <f>G69+G70+G71</f>
        <v>0</v>
      </c>
      <c r="H73" s="63">
        <f>H69+H70+H71</f>
        <v>0</v>
      </c>
      <c r="I73" s="63">
        <f>I69+I70+I71</f>
        <v>3880828.02</v>
      </c>
      <c r="J73" s="36">
        <f>E73-I73</f>
        <v>200000</v>
      </c>
    </row>
    <row r="74" spans="2:10" ht="66" customHeight="1" hidden="1">
      <c r="B74" s="57" t="s">
        <v>251</v>
      </c>
      <c r="C74" s="117"/>
      <c r="D74" s="58" t="s">
        <v>120</v>
      </c>
      <c r="E74" s="59"/>
      <c r="F74" s="68"/>
      <c r="G74" s="63"/>
      <c r="H74" s="63"/>
      <c r="I74" s="60"/>
      <c r="J74" s="36"/>
    </row>
    <row r="75" spans="2:10" ht="111.75" customHeight="1" hidden="1">
      <c r="B75" s="57" t="s">
        <v>245</v>
      </c>
      <c r="C75" s="117"/>
      <c r="D75" s="58" t="s">
        <v>246</v>
      </c>
      <c r="E75" s="59"/>
      <c r="F75" s="68"/>
      <c r="G75" s="63"/>
      <c r="H75" s="63"/>
      <c r="I75" s="60"/>
      <c r="J75" s="60"/>
    </row>
    <row r="76" spans="2:10" ht="63" customHeight="1" hidden="1">
      <c r="B76" s="57" t="s">
        <v>258</v>
      </c>
      <c r="C76" s="117"/>
      <c r="D76" s="58" t="s">
        <v>246</v>
      </c>
      <c r="E76" s="59"/>
      <c r="F76" s="68"/>
      <c r="G76" s="63"/>
      <c r="H76" s="63"/>
      <c r="I76" s="60"/>
      <c r="J76" s="60"/>
    </row>
    <row r="77" spans="2:10" ht="123" customHeight="1" hidden="1">
      <c r="B77" s="57" t="s">
        <v>250</v>
      </c>
      <c r="C77" s="117"/>
      <c r="D77" s="58" t="s">
        <v>246</v>
      </c>
      <c r="E77" s="59"/>
      <c r="F77" s="68"/>
      <c r="G77" s="63"/>
      <c r="H77" s="63"/>
      <c r="I77" s="60"/>
      <c r="J77" s="60"/>
    </row>
    <row r="79" spans="2:10" ht="13.5" customHeight="1">
      <c r="B79" s="49" t="s">
        <v>88</v>
      </c>
      <c r="C79" s="118"/>
      <c r="D79" s="47"/>
      <c r="E79" s="36">
        <f>E20+E61+E25</f>
        <v>23635266.39</v>
      </c>
      <c r="F79" s="36">
        <f>F20+F61+F25</f>
        <v>23793349.409999996</v>
      </c>
      <c r="G79" s="36"/>
      <c r="H79" s="36"/>
      <c r="I79" s="36">
        <f>I20+I61+I25</f>
        <v>23793349.409999996</v>
      </c>
      <c r="J79" s="36">
        <f>J20+J61+J25</f>
        <v>-158083.01999999955</v>
      </c>
    </row>
    <row r="80" spans="2:10" ht="12.75" hidden="1">
      <c r="B80" s="48"/>
      <c r="C80" s="41"/>
      <c r="D80" s="29"/>
      <c r="E80" s="30"/>
      <c r="F80" s="30"/>
      <c r="G80" s="28"/>
      <c r="H80" s="28"/>
      <c r="I80" s="28"/>
      <c r="J80" s="36">
        <f t="shared" si="2"/>
        <v>0</v>
      </c>
    </row>
    <row r="81" spans="2:10" ht="12.75" hidden="1">
      <c r="B81" s="40"/>
      <c r="C81" s="41"/>
      <c r="D81" s="29"/>
      <c r="E81" s="30"/>
      <c r="F81" s="30"/>
      <c r="G81" s="28"/>
      <c r="H81" s="28"/>
      <c r="I81" s="28"/>
      <c r="J81" s="36">
        <f t="shared" si="2"/>
        <v>0</v>
      </c>
    </row>
    <row r="82" spans="2:10" ht="12.75" hidden="1">
      <c r="B82" s="40"/>
      <c r="C82" s="41"/>
      <c r="D82" s="29"/>
      <c r="E82" s="30"/>
      <c r="F82" s="30"/>
      <c r="G82" s="28"/>
      <c r="H82" s="28"/>
      <c r="I82" s="28"/>
      <c r="J82" s="36">
        <f t="shared" si="2"/>
        <v>0</v>
      </c>
    </row>
    <row r="83" spans="2:10" ht="12.75" hidden="1">
      <c r="B83" s="40"/>
      <c r="C83" s="41"/>
      <c r="D83" s="29"/>
      <c r="E83" s="30"/>
      <c r="F83" s="30"/>
      <c r="G83" s="28"/>
      <c r="H83" s="28"/>
      <c r="I83" s="28"/>
      <c r="J83" s="36">
        <f t="shared" si="2"/>
        <v>0</v>
      </c>
    </row>
    <row r="84" spans="2:10" ht="12.75" hidden="1">
      <c r="B84" s="40"/>
      <c r="C84" s="41"/>
      <c r="D84" s="29"/>
      <c r="E84" s="30"/>
      <c r="F84" s="30"/>
      <c r="G84" s="28"/>
      <c r="H84" s="28"/>
      <c r="I84" s="28"/>
      <c r="J84" s="36">
        <f t="shared" si="2"/>
        <v>0</v>
      </c>
    </row>
    <row r="85" spans="2:10" ht="12.75" hidden="1">
      <c r="B85" s="40"/>
      <c r="C85" s="41"/>
      <c r="D85" s="29"/>
      <c r="E85" s="30"/>
      <c r="F85" s="30"/>
      <c r="G85" s="28"/>
      <c r="H85" s="28"/>
      <c r="I85" s="28"/>
      <c r="J85" s="36">
        <f t="shared" si="2"/>
        <v>0</v>
      </c>
    </row>
    <row r="86" spans="2:10" ht="12.75" hidden="1">
      <c r="B86" s="40"/>
      <c r="C86" s="41"/>
      <c r="D86" s="29"/>
      <c r="E86" s="30"/>
      <c r="F86" s="30"/>
      <c r="G86" s="28"/>
      <c r="H86" s="28"/>
      <c r="I86" s="28"/>
      <c r="J86" s="36">
        <f t="shared" si="2"/>
        <v>0</v>
      </c>
    </row>
    <row r="87" spans="2:10" ht="12.75" hidden="1">
      <c r="B87" s="40"/>
      <c r="C87" s="41"/>
      <c r="D87" s="29"/>
      <c r="E87" s="30"/>
      <c r="F87" s="30"/>
      <c r="G87" s="28"/>
      <c r="H87" s="28"/>
      <c r="I87" s="28"/>
      <c r="J87" s="36">
        <f t="shared" si="2"/>
        <v>0</v>
      </c>
    </row>
    <row r="88" spans="2:10" ht="9.75" customHeight="1" hidden="1">
      <c r="B88" s="40"/>
      <c r="C88" s="41"/>
      <c r="D88" s="29"/>
      <c r="E88" s="30"/>
      <c r="F88" s="30"/>
      <c r="G88" s="28"/>
      <c r="H88" s="28"/>
      <c r="I88" s="28"/>
      <c r="J88" s="36">
        <f t="shared" si="2"/>
        <v>0</v>
      </c>
    </row>
    <row r="89" spans="2:10" ht="12.75" hidden="1">
      <c r="B89" s="40"/>
      <c r="C89" s="41"/>
      <c r="D89" s="29"/>
      <c r="E89" s="30"/>
      <c r="F89" s="30"/>
      <c r="G89" s="28"/>
      <c r="H89" s="28"/>
      <c r="I89" s="28"/>
      <c r="J89" s="36">
        <f t="shared" si="2"/>
        <v>0</v>
      </c>
    </row>
    <row r="90" spans="2:10" ht="12.75" hidden="1">
      <c r="B90" s="40"/>
      <c r="C90" s="41"/>
      <c r="D90" s="29"/>
      <c r="E90" s="30"/>
      <c r="F90" s="30"/>
      <c r="G90" s="28"/>
      <c r="H90" s="28"/>
      <c r="I90" s="28"/>
      <c r="J90" s="36">
        <f t="shared" si="2"/>
        <v>0</v>
      </c>
    </row>
    <row r="91" spans="2:10" ht="12.75" hidden="1">
      <c r="B91" s="40"/>
      <c r="C91" s="41"/>
      <c r="D91" s="29"/>
      <c r="E91" s="30"/>
      <c r="F91" s="30"/>
      <c r="G91" s="28"/>
      <c r="H91" s="28"/>
      <c r="I91" s="28"/>
      <c r="J91" s="36">
        <f t="shared" si="2"/>
        <v>0</v>
      </c>
    </row>
    <row r="92" spans="2:10" ht="12.75" hidden="1">
      <c r="B92" s="40"/>
      <c r="C92" s="41"/>
      <c r="D92" s="29"/>
      <c r="E92" s="30"/>
      <c r="F92" s="30"/>
      <c r="G92" s="28"/>
      <c r="H92" s="28"/>
      <c r="I92" s="28"/>
      <c r="J92" s="36">
        <f t="shared" si="2"/>
        <v>0</v>
      </c>
    </row>
    <row r="93" spans="2:10" ht="12.75" hidden="1">
      <c r="B93" s="40"/>
      <c r="C93" s="41"/>
      <c r="D93" s="29"/>
      <c r="E93" s="30"/>
      <c r="F93" s="30"/>
      <c r="G93" s="28"/>
      <c r="H93" s="28"/>
      <c r="I93" s="28"/>
      <c r="J93" s="36">
        <f t="shared" si="2"/>
        <v>0</v>
      </c>
    </row>
    <row r="94" spans="2:10" ht="12.75" hidden="1">
      <c r="B94" s="40"/>
      <c r="C94" s="41"/>
      <c r="D94" s="29"/>
      <c r="E94" s="30"/>
      <c r="F94" s="30"/>
      <c r="G94" s="28"/>
      <c r="H94" s="28"/>
      <c r="I94" s="28"/>
      <c r="J94" s="36">
        <f t="shared" si="2"/>
        <v>0</v>
      </c>
    </row>
    <row r="95" spans="2:10" ht="12.75" hidden="1">
      <c r="B95" s="40"/>
      <c r="C95" s="41"/>
      <c r="D95" s="29"/>
      <c r="E95" s="30"/>
      <c r="F95" s="30"/>
      <c r="G95" s="28"/>
      <c r="H95" s="28"/>
      <c r="I95" s="28"/>
      <c r="J95" s="36">
        <f t="shared" si="2"/>
        <v>0</v>
      </c>
    </row>
    <row r="96" spans="2:10" ht="12.75" hidden="1">
      <c r="B96" s="40"/>
      <c r="C96" s="41"/>
      <c r="D96" s="29"/>
      <c r="E96" s="30"/>
      <c r="F96" s="30"/>
      <c r="G96" s="28"/>
      <c r="H96" s="28"/>
      <c r="I96" s="28"/>
      <c r="J96" s="36">
        <f t="shared" si="2"/>
        <v>0</v>
      </c>
    </row>
    <row r="97" spans="2:10" ht="12.75" hidden="1">
      <c r="B97" s="40"/>
      <c r="C97" s="41"/>
      <c r="D97" s="29"/>
      <c r="E97" s="30"/>
      <c r="F97" s="30"/>
      <c r="G97" s="28"/>
      <c r="H97" s="28"/>
      <c r="I97" s="28"/>
      <c r="J97" s="36">
        <f t="shared" si="2"/>
        <v>0</v>
      </c>
    </row>
    <row r="98" spans="2:10" ht="12.75" hidden="1">
      <c r="B98" s="40"/>
      <c r="C98" s="41"/>
      <c r="D98" s="29"/>
      <c r="E98" s="30"/>
      <c r="F98" s="30"/>
      <c r="G98" s="28"/>
      <c r="H98" s="28"/>
      <c r="I98" s="28"/>
      <c r="J98" s="36">
        <f t="shared" si="2"/>
        <v>0</v>
      </c>
    </row>
    <row r="99" spans="2:10" ht="12.75" hidden="1">
      <c r="B99" s="40"/>
      <c r="C99" s="41"/>
      <c r="D99" s="29"/>
      <c r="E99" s="30"/>
      <c r="F99" s="30"/>
      <c r="G99" s="28"/>
      <c r="H99" s="28"/>
      <c r="I99" s="28"/>
      <c r="J99" s="36">
        <f t="shared" si="2"/>
        <v>0</v>
      </c>
    </row>
    <row r="100" spans="2:10" ht="0.75" customHeight="1" hidden="1">
      <c r="B100" s="40"/>
      <c r="C100" s="41"/>
      <c r="D100" s="29"/>
      <c r="E100" s="30"/>
      <c r="F100" s="30"/>
      <c r="G100" s="28"/>
      <c r="H100" s="28"/>
      <c r="I100" s="28"/>
      <c r="J100" s="36">
        <f t="shared" si="2"/>
        <v>0</v>
      </c>
    </row>
    <row r="101" spans="2:10" ht="12.75" hidden="1">
      <c r="B101" s="40"/>
      <c r="C101" s="41"/>
      <c r="D101" s="29"/>
      <c r="E101" s="30"/>
      <c r="F101" s="30"/>
      <c r="G101" s="28"/>
      <c r="H101" s="28"/>
      <c r="I101" s="28"/>
      <c r="J101" s="36">
        <f t="shared" si="2"/>
        <v>0</v>
      </c>
    </row>
    <row r="102" spans="2:10" ht="12.75" hidden="1">
      <c r="B102" s="40"/>
      <c r="C102" s="41"/>
      <c r="D102" s="29"/>
      <c r="E102" s="30"/>
      <c r="F102" s="30"/>
      <c r="G102" s="28"/>
      <c r="H102" s="28"/>
      <c r="I102" s="28"/>
      <c r="J102" s="36">
        <f aca="true" t="shared" si="6" ref="J102:J162">E102-I102</f>
        <v>0</v>
      </c>
    </row>
    <row r="103" spans="2:10" ht="12.75" hidden="1">
      <c r="B103" s="40"/>
      <c r="C103" s="41"/>
      <c r="D103" s="29"/>
      <c r="E103" s="30"/>
      <c r="F103" s="30"/>
      <c r="G103" s="28"/>
      <c r="H103" s="28"/>
      <c r="I103" s="28"/>
      <c r="J103" s="36">
        <f t="shared" si="6"/>
        <v>0</v>
      </c>
    </row>
    <row r="104" spans="2:10" ht="12.75" hidden="1">
      <c r="B104" s="40"/>
      <c r="C104" s="41"/>
      <c r="D104" s="29"/>
      <c r="E104" s="30"/>
      <c r="F104" s="30"/>
      <c r="G104" s="28"/>
      <c r="H104" s="28"/>
      <c r="I104" s="28"/>
      <c r="J104" s="36">
        <f t="shared" si="6"/>
        <v>0</v>
      </c>
    </row>
    <row r="105" spans="2:10" ht="12.75" hidden="1">
      <c r="B105" s="40"/>
      <c r="C105" s="41"/>
      <c r="D105" s="29"/>
      <c r="E105" s="30"/>
      <c r="F105" s="30"/>
      <c r="G105" s="28"/>
      <c r="H105" s="28"/>
      <c r="I105" s="28"/>
      <c r="J105" s="36">
        <f t="shared" si="6"/>
        <v>0</v>
      </c>
    </row>
    <row r="106" spans="2:10" ht="12.75" hidden="1">
      <c r="B106" s="40"/>
      <c r="C106" s="41"/>
      <c r="D106" s="29"/>
      <c r="E106" s="30"/>
      <c r="F106" s="30"/>
      <c r="G106" s="28"/>
      <c r="H106" s="28"/>
      <c r="I106" s="28"/>
      <c r="J106" s="36">
        <f t="shared" si="6"/>
        <v>0</v>
      </c>
    </row>
    <row r="107" spans="2:10" ht="12.75" hidden="1">
      <c r="B107" s="40"/>
      <c r="C107" s="41"/>
      <c r="D107" s="29"/>
      <c r="E107" s="30"/>
      <c r="F107" s="30"/>
      <c r="G107" s="28"/>
      <c r="H107" s="28"/>
      <c r="I107" s="28"/>
      <c r="J107" s="36">
        <f t="shared" si="6"/>
        <v>0</v>
      </c>
    </row>
    <row r="108" spans="2:10" ht="12.75" hidden="1">
      <c r="B108" s="40"/>
      <c r="C108" s="41"/>
      <c r="D108" s="29"/>
      <c r="E108" s="30"/>
      <c r="F108" s="30"/>
      <c r="G108" s="28"/>
      <c r="H108" s="28"/>
      <c r="I108" s="28"/>
      <c r="J108" s="36">
        <f t="shared" si="6"/>
        <v>0</v>
      </c>
    </row>
    <row r="109" spans="2:10" ht="12.75" hidden="1">
      <c r="B109" s="40"/>
      <c r="C109" s="41"/>
      <c r="D109" s="29"/>
      <c r="E109" s="30"/>
      <c r="F109" s="30"/>
      <c r="G109" s="28"/>
      <c r="H109" s="28"/>
      <c r="I109" s="28"/>
      <c r="J109" s="36">
        <f t="shared" si="6"/>
        <v>0</v>
      </c>
    </row>
    <row r="110" spans="2:10" ht="12.75" hidden="1">
      <c r="B110" s="40"/>
      <c r="C110" s="41"/>
      <c r="D110" s="29"/>
      <c r="E110" s="30"/>
      <c r="F110" s="30"/>
      <c r="G110" s="28"/>
      <c r="H110" s="28"/>
      <c r="I110" s="28"/>
      <c r="J110" s="36">
        <f t="shared" si="6"/>
        <v>0</v>
      </c>
    </row>
    <row r="111" spans="2:10" ht="12.75" hidden="1">
      <c r="B111" s="40"/>
      <c r="C111" s="41"/>
      <c r="D111" s="29"/>
      <c r="E111" s="30"/>
      <c r="F111" s="30"/>
      <c r="G111" s="28"/>
      <c r="H111" s="28"/>
      <c r="I111" s="28"/>
      <c r="J111" s="36">
        <f t="shared" si="6"/>
        <v>0</v>
      </c>
    </row>
    <row r="112" spans="2:10" ht="12.75" hidden="1">
      <c r="B112" s="40"/>
      <c r="C112" s="41"/>
      <c r="D112" s="29"/>
      <c r="E112" s="30"/>
      <c r="F112" s="30"/>
      <c r="G112" s="28"/>
      <c r="H112" s="28"/>
      <c r="I112" s="28"/>
      <c r="J112" s="36">
        <f t="shared" si="6"/>
        <v>0</v>
      </c>
    </row>
    <row r="113" spans="2:10" ht="12.75" hidden="1">
      <c r="B113" s="40"/>
      <c r="C113" s="41"/>
      <c r="D113" s="29"/>
      <c r="E113" s="30"/>
      <c r="F113" s="30"/>
      <c r="G113" s="28"/>
      <c r="H113" s="28"/>
      <c r="I113" s="28"/>
      <c r="J113" s="36">
        <f t="shared" si="6"/>
        <v>0</v>
      </c>
    </row>
    <row r="114" spans="2:10" ht="12.75" hidden="1">
      <c r="B114" s="40"/>
      <c r="C114" s="41"/>
      <c r="D114" s="29"/>
      <c r="E114" s="30"/>
      <c r="F114" s="30"/>
      <c r="G114" s="28"/>
      <c r="H114" s="28"/>
      <c r="I114" s="28"/>
      <c r="J114" s="36">
        <f t="shared" si="6"/>
        <v>0</v>
      </c>
    </row>
    <row r="115" spans="2:10" ht="12.75" hidden="1">
      <c r="B115" s="40"/>
      <c r="C115" s="41"/>
      <c r="D115" s="29"/>
      <c r="E115" s="30"/>
      <c r="F115" s="30"/>
      <c r="G115" s="28"/>
      <c r="H115" s="28"/>
      <c r="I115" s="28"/>
      <c r="J115" s="36">
        <f t="shared" si="6"/>
        <v>0</v>
      </c>
    </row>
    <row r="116" spans="2:10" ht="12.75" hidden="1">
      <c r="B116" s="40"/>
      <c r="C116" s="41"/>
      <c r="D116" s="29"/>
      <c r="E116" s="30"/>
      <c r="F116" s="30"/>
      <c r="G116" s="28"/>
      <c r="H116" s="28"/>
      <c r="I116" s="28"/>
      <c r="J116" s="36">
        <f t="shared" si="6"/>
        <v>0</v>
      </c>
    </row>
    <row r="117" spans="2:10" ht="12.75" hidden="1">
      <c r="B117" s="40"/>
      <c r="C117" s="41"/>
      <c r="D117" s="29"/>
      <c r="E117" s="30"/>
      <c r="F117" s="30"/>
      <c r="G117" s="28"/>
      <c r="H117" s="28"/>
      <c r="I117" s="28"/>
      <c r="J117" s="36">
        <f t="shared" si="6"/>
        <v>0</v>
      </c>
    </row>
    <row r="118" spans="2:10" ht="12.75" hidden="1">
      <c r="B118" s="40"/>
      <c r="C118" s="41"/>
      <c r="D118" s="29"/>
      <c r="E118" s="30"/>
      <c r="F118" s="30"/>
      <c r="G118" s="28"/>
      <c r="H118" s="28"/>
      <c r="I118" s="28"/>
      <c r="J118" s="36">
        <f t="shared" si="6"/>
        <v>0</v>
      </c>
    </row>
    <row r="119" spans="2:10" ht="12.75" hidden="1">
      <c r="B119" s="40"/>
      <c r="C119" s="41"/>
      <c r="D119" s="29"/>
      <c r="E119" s="30"/>
      <c r="F119" s="30"/>
      <c r="G119" s="28"/>
      <c r="H119" s="28"/>
      <c r="I119" s="28"/>
      <c r="J119" s="36">
        <f t="shared" si="6"/>
        <v>0</v>
      </c>
    </row>
    <row r="120" spans="2:10" ht="12.75" hidden="1">
      <c r="B120" s="40"/>
      <c r="C120" s="41"/>
      <c r="D120" s="29"/>
      <c r="E120" s="30"/>
      <c r="F120" s="30"/>
      <c r="G120" s="28"/>
      <c r="H120" s="28"/>
      <c r="I120" s="28"/>
      <c r="J120" s="36">
        <f t="shared" si="6"/>
        <v>0</v>
      </c>
    </row>
    <row r="121" spans="2:10" ht="12.75" hidden="1">
      <c r="B121" s="40"/>
      <c r="C121" s="41"/>
      <c r="D121" s="29"/>
      <c r="E121" s="30"/>
      <c r="F121" s="30"/>
      <c r="G121" s="28"/>
      <c r="H121" s="28"/>
      <c r="I121" s="28"/>
      <c r="J121" s="36">
        <f t="shared" si="6"/>
        <v>0</v>
      </c>
    </row>
    <row r="122" spans="2:10" ht="0.75" customHeight="1" hidden="1">
      <c r="B122" s="40"/>
      <c r="C122" s="41"/>
      <c r="D122" s="29"/>
      <c r="E122" s="30"/>
      <c r="F122" s="30"/>
      <c r="G122" s="28"/>
      <c r="H122" s="28"/>
      <c r="I122" s="28"/>
      <c r="J122" s="36">
        <f t="shared" si="6"/>
        <v>0</v>
      </c>
    </row>
    <row r="123" spans="2:10" ht="12.75" hidden="1">
      <c r="B123" s="40"/>
      <c r="C123" s="41"/>
      <c r="D123" s="29"/>
      <c r="E123" s="30"/>
      <c r="F123" s="30"/>
      <c r="G123" s="28"/>
      <c r="H123" s="28"/>
      <c r="I123" s="28"/>
      <c r="J123" s="36">
        <f t="shared" si="6"/>
        <v>0</v>
      </c>
    </row>
    <row r="124" spans="2:10" ht="12.75" hidden="1">
      <c r="B124" s="40"/>
      <c r="C124" s="41"/>
      <c r="D124" s="29"/>
      <c r="E124" s="30"/>
      <c r="F124" s="30"/>
      <c r="G124" s="28"/>
      <c r="H124" s="28"/>
      <c r="I124" s="28"/>
      <c r="J124" s="36">
        <f t="shared" si="6"/>
        <v>0</v>
      </c>
    </row>
    <row r="125" spans="2:10" ht="12.75" hidden="1">
      <c r="B125" s="40"/>
      <c r="C125" s="41"/>
      <c r="D125" s="29"/>
      <c r="E125" s="30"/>
      <c r="F125" s="30"/>
      <c r="G125" s="28"/>
      <c r="H125" s="28"/>
      <c r="I125" s="28"/>
      <c r="J125" s="36">
        <f t="shared" si="6"/>
        <v>0</v>
      </c>
    </row>
    <row r="126" spans="2:10" ht="12.75" hidden="1">
      <c r="B126" s="40"/>
      <c r="C126" s="41"/>
      <c r="D126" s="29"/>
      <c r="E126" s="30"/>
      <c r="F126" s="30"/>
      <c r="G126" s="28"/>
      <c r="H126" s="28"/>
      <c r="I126" s="28"/>
      <c r="J126" s="36">
        <f t="shared" si="6"/>
        <v>0</v>
      </c>
    </row>
    <row r="127" spans="2:10" ht="12.75" hidden="1">
      <c r="B127" s="40"/>
      <c r="C127" s="41"/>
      <c r="D127" s="29"/>
      <c r="E127" s="30"/>
      <c r="F127" s="30"/>
      <c r="G127" s="28"/>
      <c r="H127" s="28"/>
      <c r="I127" s="28"/>
      <c r="J127" s="36">
        <f t="shared" si="6"/>
        <v>0</v>
      </c>
    </row>
    <row r="128" spans="2:10" ht="12.75" hidden="1">
      <c r="B128" s="40"/>
      <c r="C128" s="41"/>
      <c r="D128" s="29"/>
      <c r="E128" s="30"/>
      <c r="F128" s="30"/>
      <c r="G128" s="28"/>
      <c r="H128" s="28"/>
      <c r="I128" s="28"/>
      <c r="J128" s="36">
        <f t="shared" si="6"/>
        <v>0</v>
      </c>
    </row>
    <row r="129" spans="2:10" ht="12.75" hidden="1">
      <c r="B129" s="40"/>
      <c r="C129" s="41"/>
      <c r="D129" s="29"/>
      <c r="E129" s="30"/>
      <c r="F129" s="30"/>
      <c r="G129" s="28"/>
      <c r="H129" s="28"/>
      <c r="I129" s="28"/>
      <c r="J129" s="36">
        <f t="shared" si="6"/>
        <v>0</v>
      </c>
    </row>
    <row r="130" spans="2:10" ht="12.75" hidden="1">
      <c r="B130" s="40"/>
      <c r="C130" s="41"/>
      <c r="D130" s="29"/>
      <c r="E130" s="30"/>
      <c r="F130" s="30"/>
      <c r="G130" s="28"/>
      <c r="H130" s="28"/>
      <c r="I130" s="28"/>
      <c r="J130" s="36">
        <f t="shared" si="6"/>
        <v>0</v>
      </c>
    </row>
    <row r="131" spans="2:10" ht="12.75" hidden="1">
      <c r="B131" s="40"/>
      <c r="C131" s="41"/>
      <c r="D131" s="29"/>
      <c r="E131" s="30"/>
      <c r="F131" s="30"/>
      <c r="G131" s="28"/>
      <c r="H131" s="28"/>
      <c r="I131" s="28"/>
      <c r="J131" s="36">
        <f t="shared" si="6"/>
        <v>0</v>
      </c>
    </row>
    <row r="132" spans="2:10" ht="12.75" hidden="1">
      <c r="B132" s="40"/>
      <c r="C132" s="41"/>
      <c r="D132" s="29"/>
      <c r="E132" s="30"/>
      <c r="F132" s="30"/>
      <c r="G132" s="28"/>
      <c r="H132" s="28"/>
      <c r="I132" s="28"/>
      <c r="J132" s="36">
        <f t="shared" si="6"/>
        <v>0</v>
      </c>
    </row>
    <row r="133" spans="2:10" ht="12.75" hidden="1">
      <c r="B133" s="40"/>
      <c r="C133" s="41"/>
      <c r="D133" s="29"/>
      <c r="E133" s="30"/>
      <c r="F133" s="30"/>
      <c r="G133" s="28"/>
      <c r="H133" s="28"/>
      <c r="I133" s="28"/>
      <c r="J133" s="36">
        <f t="shared" si="6"/>
        <v>0</v>
      </c>
    </row>
    <row r="134" spans="2:10" ht="12.75" hidden="1">
      <c r="B134" s="40"/>
      <c r="C134" s="41"/>
      <c r="D134" s="29"/>
      <c r="E134" s="30"/>
      <c r="F134" s="30"/>
      <c r="G134" s="28"/>
      <c r="H134" s="28"/>
      <c r="I134" s="28"/>
      <c r="J134" s="36">
        <f t="shared" si="6"/>
        <v>0</v>
      </c>
    </row>
    <row r="135" spans="2:10" ht="12.75" hidden="1">
      <c r="B135" s="40"/>
      <c r="C135" s="41"/>
      <c r="D135" s="29"/>
      <c r="E135" s="30"/>
      <c r="F135" s="30"/>
      <c r="G135" s="28"/>
      <c r="H135" s="28"/>
      <c r="I135" s="28"/>
      <c r="J135" s="36">
        <f t="shared" si="6"/>
        <v>0</v>
      </c>
    </row>
    <row r="136" spans="2:10" ht="12.75" hidden="1">
      <c r="B136" s="40"/>
      <c r="C136" s="41"/>
      <c r="D136" s="29"/>
      <c r="E136" s="30"/>
      <c r="F136" s="30"/>
      <c r="G136" s="28"/>
      <c r="H136" s="28"/>
      <c r="I136" s="28"/>
      <c r="J136" s="36">
        <f t="shared" si="6"/>
        <v>0</v>
      </c>
    </row>
    <row r="137" spans="2:10" ht="12.75" hidden="1">
      <c r="B137" s="40"/>
      <c r="C137" s="41"/>
      <c r="D137" s="29"/>
      <c r="E137" s="30"/>
      <c r="F137" s="30"/>
      <c r="G137" s="28"/>
      <c r="H137" s="28"/>
      <c r="I137" s="28"/>
      <c r="J137" s="36">
        <f t="shared" si="6"/>
        <v>0</v>
      </c>
    </row>
    <row r="138" spans="2:10" ht="12.75" hidden="1">
      <c r="B138" s="40"/>
      <c r="C138" s="41"/>
      <c r="D138" s="29"/>
      <c r="E138" s="30"/>
      <c r="F138" s="30"/>
      <c r="G138" s="28"/>
      <c r="H138" s="28"/>
      <c r="I138" s="28"/>
      <c r="J138" s="36">
        <f t="shared" si="6"/>
        <v>0</v>
      </c>
    </row>
    <row r="139" spans="2:10" ht="12.75" hidden="1">
      <c r="B139" s="40"/>
      <c r="C139" s="41"/>
      <c r="D139" s="29"/>
      <c r="E139" s="30"/>
      <c r="F139" s="30"/>
      <c r="G139" s="28"/>
      <c r="H139" s="28"/>
      <c r="I139" s="28"/>
      <c r="J139" s="36">
        <f t="shared" si="6"/>
        <v>0</v>
      </c>
    </row>
    <row r="140" spans="2:10" ht="12.75" hidden="1">
      <c r="B140" s="40"/>
      <c r="C140" s="41"/>
      <c r="D140" s="29"/>
      <c r="E140" s="30"/>
      <c r="F140" s="30"/>
      <c r="G140" s="28"/>
      <c r="H140" s="28"/>
      <c r="I140" s="28"/>
      <c r="J140" s="36">
        <f t="shared" si="6"/>
        <v>0</v>
      </c>
    </row>
    <row r="141" spans="2:10" ht="10.5" customHeight="1" hidden="1">
      <c r="B141" s="40"/>
      <c r="C141" s="41"/>
      <c r="D141" s="29"/>
      <c r="E141" s="30"/>
      <c r="F141" s="30"/>
      <c r="G141" s="28"/>
      <c r="H141" s="28"/>
      <c r="I141" s="28"/>
      <c r="J141" s="36">
        <f t="shared" si="6"/>
        <v>0</v>
      </c>
    </row>
    <row r="142" spans="2:10" ht="12.75" hidden="1">
      <c r="B142" s="40"/>
      <c r="C142" s="41"/>
      <c r="D142" s="29"/>
      <c r="E142" s="30"/>
      <c r="F142" s="30"/>
      <c r="G142" s="28"/>
      <c r="H142" s="28"/>
      <c r="I142" s="28"/>
      <c r="J142" s="36">
        <f t="shared" si="6"/>
        <v>0</v>
      </c>
    </row>
    <row r="143" spans="2:10" ht="12.75" hidden="1">
      <c r="B143" s="40"/>
      <c r="C143" s="41"/>
      <c r="D143" s="29"/>
      <c r="E143" s="30"/>
      <c r="F143" s="30"/>
      <c r="G143" s="28"/>
      <c r="H143" s="28"/>
      <c r="I143" s="28"/>
      <c r="J143" s="36">
        <f t="shared" si="6"/>
        <v>0</v>
      </c>
    </row>
    <row r="144" spans="2:10" ht="12.75" hidden="1">
      <c r="B144" s="40"/>
      <c r="C144" s="41"/>
      <c r="D144" s="29"/>
      <c r="E144" s="30"/>
      <c r="F144" s="30"/>
      <c r="G144" s="28"/>
      <c r="H144" s="28"/>
      <c r="I144" s="28"/>
      <c r="J144" s="36">
        <f t="shared" si="6"/>
        <v>0</v>
      </c>
    </row>
    <row r="145" spans="2:10" ht="12.75" hidden="1">
      <c r="B145" s="40"/>
      <c r="C145" s="41"/>
      <c r="D145" s="29"/>
      <c r="E145" s="30"/>
      <c r="F145" s="30"/>
      <c r="G145" s="28"/>
      <c r="H145" s="28"/>
      <c r="I145" s="28"/>
      <c r="J145" s="36">
        <f t="shared" si="6"/>
        <v>0</v>
      </c>
    </row>
    <row r="146" spans="2:10" ht="12.75" hidden="1">
      <c r="B146" s="40"/>
      <c r="C146" s="41"/>
      <c r="D146" s="29"/>
      <c r="E146" s="30"/>
      <c r="F146" s="30"/>
      <c r="G146" s="28"/>
      <c r="H146" s="28"/>
      <c r="I146" s="28"/>
      <c r="J146" s="36">
        <f t="shared" si="6"/>
        <v>0</v>
      </c>
    </row>
    <row r="147" spans="2:10" ht="12.75" hidden="1">
      <c r="B147" s="40"/>
      <c r="C147" s="41"/>
      <c r="D147" s="29"/>
      <c r="E147" s="30"/>
      <c r="F147" s="30"/>
      <c r="G147" s="28"/>
      <c r="H147" s="28"/>
      <c r="I147" s="28"/>
      <c r="J147" s="36">
        <f t="shared" si="6"/>
        <v>0</v>
      </c>
    </row>
    <row r="148" spans="2:10" ht="12.75" hidden="1">
      <c r="B148" s="40"/>
      <c r="C148" s="41"/>
      <c r="D148" s="29"/>
      <c r="E148" s="30"/>
      <c r="F148" s="30"/>
      <c r="G148" s="28"/>
      <c r="H148" s="28"/>
      <c r="I148" s="28"/>
      <c r="J148" s="36">
        <f t="shared" si="6"/>
        <v>0</v>
      </c>
    </row>
    <row r="149" spans="2:10" ht="12.75" hidden="1">
      <c r="B149" s="40"/>
      <c r="C149" s="41"/>
      <c r="D149" s="29"/>
      <c r="E149" s="30"/>
      <c r="F149" s="30"/>
      <c r="G149" s="28"/>
      <c r="H149" s="28"/>
      <c r="I149" s="28"/>
      <c r="J149" s="36">
        <f t="shared" si="6"/>
        <v>0</v>
      </c>
    </row>
    <row r="150" spans="2:10" ht="12.75" hidden="1">
      <c r="B150" s="40"/>
      <c r="C150" s="41"/>
      <c r="D150" s="29"/>
      <c r="E150" s="30"/>
      <c r="F150" s="30"/>
      <c r="G150" s="28"/>
      <c r="H150" s="28"/>
      <c r="I150" s="28"/>
      <c r="J150" s="36">
        <f t="shared" si="6"/>
        <v>0</v>
      </c>
    </row>
    <row r="151" spans="2:10" ht="12.75" hidden="1">
      <c r="B151" s="40"/>
      <c r="C151" s="41"/>
      <c r="D151" s="29"/>
      <c r="E151" s="30"/>
      <c r="F151" s="30"/>
      <c r="G151" s="28"/>
      <c r="H151" s="28"/>
      <c r="I151" s="28"/>
      <c r="J151" s="36">
        <f t="shared" si="6"/>
        <v>0</v>
      </c>
    </row>
    <row r="152" spans="2:10" ht="12.75" hidden="1">
      <c r="B152" s="40"/>
      <c r="C152" s="41"/>
      <c r="D152" s="29"/>
      <c r="E152" s="30"/>
      <c r="F152" s="30"/>
      <c r="G152" s="28"/>
      <c r="H152" s="28"/>
      <c r="I152" s="28"/>
      <c r="J152" s="36">
        <f t="shared" si="6"/>
        <v>0</v>
      </c>
    </row>
    <row r="153" spans="2:10" ht="12.75" hidden="1">
      <c r="B153" s="40"/>
      <c r="C153" s="41"/>
      <c r="D153" s="29"/>
      <c r="E153" s="30"/>
      <c r="F153" s="30"/>
      <c r="G153" s="28"/>
      <c r="H153" s="28"/>
      <c r="I153" s="28"/>
      <c r="J153" s="36">
        <f t="shared" si="6"/>
        <v>0</v>
      </c>
    </row>
    <row r="154" spans="2:10" ht="12.75" hidden="1">
      <c r="B154" s="40"/>
      <c r="C154" s="41"/>
      <c r="D154" s="29"/>
      <c r="E154" s="30"/>
      <c r="F154" s="30"/>
      <c r="G154" s="28"/>
      <c r="H154" s="28"/>
      <c r="I154" s="28"/>
      <c r="J154" s="36">
        <f t="shared" si="6"/>
        <v>0</v>
      </c>
    </row>
    <row r="155" spans="2:10" ht="12.75" hidden="1">
      <c r="B155" s="40"/>
      <c r="C155" s="41"/>
      <c r="D155" s="29"/>
      <c r="E155" s="30"/>
      <c r="F155" s="30"/>
      <c r="G155" s="28"/>
      <c r="H155" s="28"/>
      <c r="I155" s="28"/>
      <c r="J155" s="36">
        <f t="shared" si="6"/>
        <v>0</v>
      </c>
    </row>
    <row r="156" spans="2:10" ht="12.75" hidden="1">
      <c r="B156" s="40"/>
      <c r="C156" s="41"/>
      <c r="D156" s="29"/>
      <c r="E156" s="30"/>
      <c r="F156" s="30"/>
      <c r="G156" s="28"/>
      <c r="H156" s="28"/>
      <c r="I156" s="28"/>
      <c r="J156" s="36">
        <f t="shared" si="6"/>
        <v>0</v>
      </c>
    </row>
    <row r="157" spans="2:10" ht="12.75" hidden="1">
      <c r="B157" s="40"/>
      <c r="C157" s="41"/>
      <c r="D157" s="29"/>
      <c r="E157" s="30"/>
      <c r="F157" s="30"/>
      <c r="G157" s="28"/>
      <c r="H157" s="28"/>
      <c r="I157" s="28"/>
      <c r="J157" s="36">
        <f t="shared" si="6"/>
        <v>0</v>
      </c>
    </row>
    <row r="158" spans="2:10" ht="12.75" hidden="1">
      <c r="B158" s="40"/>
      <c r="C158" s="41"/>
      <c r="D158" s="29"/>
      <c r="E158" s="30"/>
      <c r="F158" s="30"/>
      <c r="G158" s="28"/>
      <c r="H158" s="28"/>
      <c r="I158" s="28"/>
      <c r="J158" s="36">
        <f t="shared" si="6"/>
        <v>0</v>
      </c>
    </row>
    <row r="159" spans="2:10" ht="12.75" hidden="1">
      <c r="B159" s="40"/>
      <c r="C159" s="41"/>
      <c r="D159" s="29"/>
      <c r="E159" s="30"/>
      <c r="F159" s="30"/>
      <c r="G159" s="28"/>
      <c r="H159" s="28"/>
      <c r="I159" s="28"/>
      <c r="J159" s="36">
        <f t="shared" si="6"/>
        <v>0</v>
      </c>
    </row>
    <row r="160" spans="2:10" ht="12.75" hidden="1">
      <c r="B160" s="40"/>
      <c r="C160" s="41"/>
      <c r="D160" s="29"/>
      <c r="E160" s="30"/>
      <c r="F160" s="30"/>
      <c r="G160" s="28"/>
      <c r="H160" s="28"/>
      <c r="I160" s="28"/>
      <c r="J160" s="36">
        <f t="shared" si="6"/>
        <v>0</v>
      </c>
    </row>
    <row r="161" spans="2:10" ht="12.75" hidden="1">
      <c r="B161" s="40"/>
      <c r="C161" s="41"/>
      <c r="D161" s="29"/>
      <c r="E161" s="30"/>
      <c r="F161" s="30"/>
      <c r="G161" s="28"/>
      <c r="H161" s="28"/>
      <c r="I161" s="28"/>
      <c r="J161" s="36">
        <f t="shared" si="6"/>
        <v>0</v>
      </c>
    </row>
    <row r="162" spans="2:10" ht="12.75" hidden="1">
      <c r="B162" s="40"/>
      <c r="C162" s="41"/>
      <c r="D162" s="29"/>
      <c r="E162" s="30"/>
      <c r="F162" s="30"/>
      <c r="G162" s="28"/>
      <c r="H162" s="28"/>
      <c r="I162" s="28"/>
      <c r="J162" s="36">
        <f t="shared" si="6"/>
        <v>0</v>
      </c>
    </row>
  </sheetData>
  <sheetProtection/>
  <mergeCells count="10">
    <mergeCell ref="B3:I3"/>
    <mergeCell ref="B4:I4"/>
    <mergeCell ref="A8:IV8"/>
    <mergeCell ref="A9:D9"/>
    <mergeCell ref="F15:I15"/>
    <mergeCell ref="J15:J16"/>
    <mergeCell ref="B15:B16"/>
    <mergeCell ref="C15:C16"/>
    <mergeCell ref="D15:D16"/>
    <mergeCell ref="E15:E1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0"/>
  <sheetViews>
    <sheetView zoomScaleSheetLayoutView="100" zoomScalePageLayoutView="0" workbookViewId="0" topLeftCell="E1">
      <selection activeCell="H46" sqref="H46"/>
    </sheetView>
  </sheetViews>
  <sheetFormatPr defaultColWidth="9.125" defaultRowHeight="12.75"/>
  <cols>
    <col min="1" max="1" width="0.37109375" style="1" hidden="1" customWidth="1"/>
    <col min="2" max="4" width="0.6171875" style="1" hidden="1" customWidth="1"/>
    <col min="5" max="5" width="36.125" style="1" customWidth="1"/>
    <col min="6" max="6" width="3.625" style="1" customWidth="1"/>
    <col min="7" max="7" width="26.25390625" style="1" customWidth="1"/>
    <col min="8" max="8" width="14.875" style="1" customWidth="1"/>
    <col min="9" max="9" width="14.00390625" style="1" customWidth="1"/>
    <col min="10" max="10" width="14.375" style="1" customWidth="1"/>
    <col min="11" max="11" width="9.75390625" style="1" customWidth="1"/>
    <col min="12" max="12" width="7.875" style="1" customWidth="1"/>
    <col min="13" max="14" width="14.375" style="1" customWidth="1"/>
    <col min="15" max="15" width="16.25390625" style="1" customWidth="1"/>
    <col min="16" max="16384" width="9.125" style="1" customWidth="1"/>
  </cols>
  <sheetData>
    <row r="1" spans="1:15" ht="12" customHeight="1">
      <c r="A1" s="4" t="s">
        <v>40</v>
      </c>
      <c r="B1" s="4"/>
      <c r="C1" s="4"/>
      <c r="D1" s="4"/>
      <c r="E1" s="4"/>
      <c r="F1" s="4"/>
      <c r="G1" s="4"/>
      <c r="H1" s="185" t="s">
        <v>119</v>
      </c>
      <c r="I1" s="185"/>
      <c r="J1" s="185"/>
      <c r="K1" s="97"/>
      <c r="L1" s="4"/>
      <c r="M1" s="4"/>
      <c r="N1" s="4"/>
      <c r="O1" s="11" t="s">
        <v>48</v>
      </c>
    </row>
    <row r="2" ht="0.75" customHeight="1" hidden="1"/>
    <row r="3" spans="5:15" ht="11.25">
      <c r="E3" s="157" t="s">
        <v>3</v>
      </c>
      <c r="F3" s="157" t="s">
        <v>20</v>
      </c>
      <c r="G3" s="157" t="s">
        <v>44</v>
      </c>
      <c r="H3" s="157" t="s">
        <v>45</v>
      </c>
      <c r="I3" s="157" t="s">
        <v>41</v>
      </c>
      <c r="J3" s="157" t="s">
        <v>7</v>
      </c>
      <c r="K3" s="157"/>
      <c r="L3" s="157"/>
      <c r="M3" s="157"/>
      <c r="N3" s="157" t="s">
        <v>33</v>
      </c>
      <c r="O3" s="157"/>
    </row>
    <row r="4" spans="5:15" ht="68.25" customHeight="1">
      <c r="E4" s="157"/>
      <c r="F4" s="157"/>
      <c r="G4" s="157"/>
      <c r="H4" s="157"/>
      <c r="I4" s="157"/>
      <c r="J4" s="12" t="s">
        <v>46</v>
      </c>
      <c r="K4" s="12" t="s">
        <v>35</v>
      </c>
      <c r="L4" s="12" t="s">
        <v>36</v>
      </c>
      <c r="M4" s="12" t="s">
        <v>21</v>
      </c>
      <c r="N4" s="12" t="s">
        <v>43</v>
      </c>
      <c r="O4" s="12" t="s">
        <v>42</v>
      </c>
    </row>
    <row r="5" spans="5:15" ht="12" customHeight="1">
      <c r="E5" s="9">
        <v>1</v>
      </c>
      <c r="F5" s="9">
        <f>E5+1</f>
        <v>2</v>
      </c>
      <c r="G5" s="9">
        <f aca="true" t="shared" si="0" ref="G5:O5">F5+1</f>
        <v>3</v>
      </c>
      <c r="H5" s="9">
        <f t="shared" si="0"/>
        <v>4</v>
      </c>
      <c r="I5" s="9">
        <f t="shared" si="0"/>
        <v>5</v>
      </c>
      <c r="J5" s="9">
        <f t="shared" si="0"/>
        <v>6</v>
      </c>
      <c r="K5" s="9">
        <f t="shared" si="0"/>
        <v>7</v>
      </c>
      <c r="L5" s="9">
        <f t="shared" si="0"/>
        <v>8</v>
      </c>
      <c r="M5" s="9">
        <f t="shared" si="0"/>
        <v>9</v>
      </c>
      <c r="N5" s="9">
        <f t="shared" si="0"/>
        <v>10</v>
      </c>
      <c r="O5" s="9">
        <f t="shared" si="0"/>
        <v>11</v>
      </c>
    </row>
    <row r="6" spans="5:15" ht="12.75">
      <c r="E6" s="10" t="s">
        <v>47</v>
      </c>
      <c r="F6" s="10">
        <v>200</v>
      </c>
      <c r="G6" s="27"/>
      <c r="H6" s="67">
        <f>H11+H14+H26+H28+H31+H58+H62+H66+H70+H73+H77+H84+H88+H91+H94+H102+H116+H119+H122+H126+H129</f>
        <v>27677038.27</v>
      </c>
      <c r="I6" s="67">
        <f>I11+I14+I26+I28+I31+I58+I62+I66+I70+I73+I77+I84+I88+I91+I94+I102+I116+I119+I122+I126+I129</f>
        <v>27677038.27</v>
      </c>
      <c r="J6" s="67">
        <f>J11+J14+J26+J28+J31+J58+J62+J66+J70+J73+J77+J84+J88+J91+J94+J102+J116+J119+J122+J126+J129</f>
        <v>25244360.32</v>
      </c>
      <c r="K6" s="67"/>
      <c r="L6" s="67"/>
      <c r="M6" s="67">
        <f>M11+M14+M26+M28+M31+M35+M42+M49+M55+M62+M66+M70+M73+M77+M84+M88+M91+M94+M102+M116+M119+M122+M126+M129</f>
        <v>25244360.32</v>
      </c>
      <c r="N6" s="67">
        <f>N11+N14+N26+N28+N31+N35+N42+N49+N55+N62+N66+N70+N73+N77+N84+N88+N91+N94+N102+N116+N119+N122+N126+N129+N57</f>
        <v>2458426.880000001</v>
      </c>
      <c r="O6" s="67">
        <f>O11+O14+O26+O28+O31+O35+O42+O49+O55+O62+O66+O70+O73+O77+O84+O88+O91+O94+O102+O116+O119+O122+O126+O129+O57</f>
        <v>2432677.9500000007</v>
      </c>
    </row>
    <row r="7" spans="5:15" ht="10.5" customHeight="1">
      <c r="E7" s="10" t="s">
        <v>23</v>
      </c>
      <c r="F7" s="10">
        <v>210</v>
      </c>
      <c r="G7" s="27"/>
      <c r="H7" s="28"/>
      <c r="I7" s="28"/>
      <c r="J7" s="28"/>
      <c r="K7" s="28"/>
      <c r="L7" s="28"/>
      <c r="M7" s="28"/>
      <c r="N7" s="28"/>
      <c r="O7" s="28"/>
    </row>
    <row r="8" spans="5:15" ht="12.75" customHeight="1">
      <c r="E8" s="161" t="s">
        <v>185</v>
      </c>
      <c r="F8" s="162"/>
      <c r="G8" s="162"/>
      <c r="H8" s="162"/>
      <c r="I8" s="162"/>
      <c r="J8" s="155"/>
      <c r="K8" s="162"/>
      <c r="L8" s="162"/>
      <c r="M8" s="162"/>
      <c r="N8" s="162"/>
      <c r="O8" s="156"/>
    </row>
    <row r="9" spans="5:15" ht="15" customHeight="1">
      <c r="E9" s="10" t="s">
        <v>24</v>
      </c>
      <c r="F9" s="10"/>
      <c r="G9" s="53" t="s">
        <v>160</v>
      </c>
      <c r="H9" s="28">
        <v>1582000</v>
      </c>
      <c r="I9" s="28">
        <f>H9</f>
        <v>1582000</v>
      </c>
      <c r="J9" s="130">
        <v>1581999.94</v>
      </c>
      <c r="K9" s="28"/>
      <c r="L9" s="28"/>
      <c r="M9" s="28">
        <f>J9</f>
        <v>1581999.94</v>
      </c>
      <c r="N9" s="28">
        <f>H9-J9</f>
        <v>0.060000000055879354</v>
      </c>
      <c r="O9" s="28">
        <f aca="true" t="shared" si="1" ref="O9:O28">I9-M9</f>
        <v>0.060000000055879354</v>
      </c>
    </row>
    <row r="10" spans="5:15" ht="15" customHeight="1">
      <c r="E10" s="10" t="s">
        <v>61</v>
      </c>
      <c r="F10" s="10"/>
      <c r="G10" s="53" t="s">
        <v>161</v>
      </c>
      <c r="H10" s="28">
        <v>355000</v>
      </c>
      <c r="I10" s="28">
        <f>H10</f>
        <v>355000</v>
      </c>
      <c r="J10" s="130">
        <v>329251.13</v>
      </c>
      <c r="K10" s="28"/>
      <c r="L10" s="28"/>
      <c r="M10" s="28">
        <f>J10</f>
        <v>329251.13</v>
      </c>
      <c r="N10" s="28">
        <f>H10-J10</f>
        <v>25748.869999999995</v>
      </c>
      <c r="O10" s="28">
        <f t="shared" si="1"/>
        <v>25748.869999999995</v>
      </c>
    </row>
    <row r="11" spans="5:15" ht="13.5" customHeight="1">
      <c r="E11" s="71" t="s">
        <v>105</v>
      </c>
      <c r="F11" s="10"/>
      <c r="G11" s="106" t="s">
        <v>186</v>
      </c>
      <c r="H11" s="36">
        <f>SUM(H9:H10)</f>
        <v>1937000</v>
      </c>
      <c r="I11" s="36">
        <f>H11</f>
        <v>1937000</v>
      </c>
      <c r="J11" s="36">
        <f>J9+J10</f>
        <v>1911251.0699999998</v>
      </c>
      <c r="K11" s="36"/>
      <c r="L11" s="36"/>
      <c r="M11" s="36">
        <f>M9+M10</f>
        <v>1911251.0699999998</v>
      </c>
      <c r="N11" s="36">
        <f>H11-J11</f>
        <v>25748.930000000168</v>
      </c>
      <c r="O11" s="36">
        <f t="shared" si="1"/>
        <v>25748.930000000168</v>
      </c>
    </row>
    <row r="12" spans="1:15" ht="14.25" customHeight="1">
      <c r="A12" s="163" t="s">
        <v>98</v>
      </c>
      <c r="B12" s="164"/>
      <c r="C12" s="165"/>
      <c r="E12" s="166" t="s">
        <v>181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</row>
    <row r="13" spans="5:15" ht="12.75">
      <c r="E13" s="10" t="s">
        <v>30</v>
      </c>
      <c r="F13" s="73"/>
      <c r="G13" s="101" t="s">
        <v>162</v>
      </c>
      <c r="H13" s="60">
        <v>10000</v>
      </c>
      <c r="I13" s="60">
        <f>H13</f>
        <v>10000</v>
      </c>
      <c r="J13" s="60">
        <v>9930</v>
      </c>
      <c r="K13" s="63"/>
      <c r="L13" s="63"/>
      <c r="M13" s="60">
        <f aca="true" t="shared" si="2" ref="M13:M26">J13</f>
        <v>9930</v>
      </c>
      <c r="N13" s="60">
        <f>I13-J13</f>
        <v>70</v>
      </c>
      <c r="O13" s="60">
        <f>I13-M13</f>
        <v>70</v>
      </c>
    </row>
    <row r="14" spans="5:15" ht="12.75">
      <c r="E14" s="71" t="s">
        <v>105</v>
      </c>
      <c r="F14" s="73"/>
      <c r="G14" s="71" t="s">
        <v>187</v>
      </c>
      <c r="H14" s="63">
        <f>H13</f>
        <v>10000</v>
      </c>
      <c r="I14" s="63">
        <f>I13</f>
        <v>10000</v>
      </c>
      <c r="J14" s="63">
        <f>J13</f>
        <v>9930</v>
      </c>
      <c r="K14" s="63"/>
      <c r="L14" s="63"/>
      <c r="M14" s="63">
        <f t="shared" si="2"/>
        <v>9930</v>
      </c>
      <c r="N14" s="63">
        <f>I14-J14</f>
        <v>70</v>
      </c>
      <c r="O14" s="63">
        <f>I14-M14</f>
        <v>70</v>
      </c>
    </row>
    <row r="15" spans="5:15" ht="12.75">
      <c r="E15" s="71" t="s">
        <v>181</v>
      </c>
      <c r="F15" s="73"/>
      <c r="G15" s="71"/>
      <c r="H15" s="63"/>
      <c r="I15" s="109"/>
      <c r="J15" s="134"/>
      <c r="K15" s="110"/>
      <c r="L15" s="110"/>
      <c r="M15" s="110"/>
      <c r="N15" s="110"/>
      <c r="O15" s="111"/>
    </row>
    <row r="16" spans="5:15" ht="15.75" customHeight="1">
      <c r="E16" s="10" t="s">
        <v>24</v>
      </c>
      <c r="F16" s="10"/>
      <c r="G16" s="27" t="s">
        <v>163</v>
      </c>
      <c r="H16" s="28">
        <v>4433000</v>
      </c>
      <c r="I16" s="28">
        <f>H16</f>
        <v>4433000</v>
      </c>
      <c r="J16" s="130">
        <v>4367357.52</v>
      </c>
      <c r="K16" s="28"/>
      <c r="L16" s="28"/>
      <c r="M16" s="28">
        <f t="shared" si="2"/>
        <v>4367357.52</v>
      </c>
      <c r="N16" s="28">
        <f>I16-J16</f>
        <v>65642.48000000045</v>
      </c>
      <c r="O16" s="28">
        <f t="shared" si="1"/>
        <v>65642.48000000045</v>
      </c>
    </row>
    <row r="17" spans="5:15" ht="14.25" customHeight="1">
      <c r="E17" s="10" t="s">
        <v>59</v>
      </c>
      <c r="F17" s="10"/>
      <c r="G17" s="27" t="s">
        <v>164</v>
      </c>
      <c r="H17" s="28">
        <v>18000</v>
      </c>
      <c r="I17" s="28">
        <f aca="true" t="shared" si="3" ref="I17:I26">H17</f>
        <v>18000</v>
      </c>
      <c r="J17" s="130">
        <v>16975</v>
      </c>
      <c r="K17" s="28"/>
      <c r="L17" s="28"/>
      <c r="M17" s="28">
        <f t="shared" si="2"/>
        <v>16975</v>
      </c>
      <c r="N17" s="28">
        <f aca="true" t="shared" si="4" ref="N17:N28">I17-J17</f>
        <v>1025</v>
      </c>
      <c r="O17" s="28">
        <f t="shared" si="1"/>
        <v>1025</v>
      </c>
    </row>
    <row r="18" spans="1:15" ht="16.5" customHeight="1">
      <c r="A18" s="1" t="s">
        <v>60</v>
      </c>
      <c r="E18" s="10" t="s">
        <v>61</v>
      </c>
      <c r="F18" s="10"/>
      <c r="G18" s="27" t="s">
        <v>165</v>
      </c>
      <c r="H18" s="28">
        <v>1428100</v>
      </c>
      <c r="I18" s="28">
        <f>H18</f>
        <v>1428100</v>
      </c>
      <c r="J18" s="130">
        <v>1338673.36</v>
      </c>
      <c r="K18" s="28"/>
      <c r="L18" s="28"/>
      <c r="M18" s="28">
        <f>J18</f>
        <v>1338673.36</v>
      </c>
      <c r="N18" s="28">
        <f>I18-J18</f>
        <v>89426.6399999999</v>
      </c>
      <c r="O18" s="28">
        <f>I18-M18</f>
        <v>89426.6399999999</v>
      </c>
    </row>
    <row r="19" spans="5:15" ht="12.75" customHeight="1">
      <c r="E19" s="10" t="s">
        <v>25</v>
      </c>
      <c r="F19" s="10"/>
      <c r="G19" s="27" t="s">
        <v>166</v>
      </c>
      <c r="H19" s="28">
        <v>11000</v>
      </c>
      <c r="I19" s="28">
        <f t="shared" si="3"/>
        <v>11000</v>
      </c>
      <c r="J19" s="130">
        <v>7078.37</v>
      </c>
      <c r="K19" s="28"/>
      <c r="L19" s="28"/>
      <c r="M19" s="28">
        <f t="shared" si="2"/>
        <v>7078.37</v>
      </c>
      <c r="N19" s="28">
        <f t="shared" si="4"/>
        <v>3921.63</v>
      </c>
      <c r="O19" s="28">
        <f t="shared" si="1"/>
        <v>3921.63</v>
      </c>
    </row>
    <row r="20" spans="5:15" ht="12" customHeight="1">
      <c r="E20" s="10" t="s">
        <v>26</v>
      </c>
      <c r="F20" s="10"/>
      <c r="G20" s="27" t="s">
        <v>167</v>
      </c>
      <c r="H20" s="28">
        <v>30000</v>
      </c>
      <c r="I20" s="28">
        <f t="shared" si="3"/>
        <v>30000</v>
      </c>
      <c r="J20" s="130">
        <v>10296</v>
      </c>
      <c r="K20" s="28"/>
      <c r="L20" s="28"/>
      <c r="M20" s="28">
        <f t="shared" si="2"/>
        <v>10296</v>
      </c>
      <c r="N20" s="28">
        <f t="shared" si="4"/>
        <v>19704</v>
      </c>
      <c r="O20" s="28">
        <f t="shared" si="1"/>
        <v>19704</v>
      </c>
    </row>
    <row r="21" spans="5:15" ht="13.5" customHeight="1">
      <c r="E21" s="10" t="s">
        <v>62</v>
      </c>
      <c r="F21" s="10"/>
      <c r="G21" s="27" t="s">
        <v>168</v>
      </c>
      <c r="H21" s="28">
        <v>34000</v>
      </c>
      <c r="I21" s="28">
        <f t="shared" si="3"/>
        <v>34000</v>
      </c>
      <c r="J21" s="130">
        <v>25031</v>
      </c>
      <c r="K21" s="28"/>
      <c r="L21" s="28"/>
      <c r="M21" s="28">
        <f t="shared" si="2"/>
        <v>25031</v>
      </c>
      <c r="N21" s="28">
        <f t="shared" si="4"/>
        <v>8969</v>
      </c>
      <c r="O21" s="28">
        <f t="shared" si="1"/>
        <v>8969</v>
      </c>
    </row>
    <row r="22" spans="5:15" ht="15" customHeight="1">
      <c r="E22" s="10" t="s">
        <v>65</v>
      </c>
      <c r="F22" s="10"/>
      <c r="G22" s="27" t="s">
        <v>169</v>
      </c>
      <c r="H22" s="28">
        <v>36000</v>
      </c>
      <c r="I22" s="28">
        <f>H22</f>
        <v>36000</v>
      </c>
      <c r="J22" s="130">
        <v>25926</v>
      </c>
      <c r="K22" s="28"/>
      <c r="L22" s="28"/>
      <c r="M22" s="28">
        <f>J22</f>
        <v>25926</v>
      </c>
      <c r="N22" s="28">
        <f>I22-J22</f>
        <v>10074</v>
      </c>
      <c r="O22" s="28">
        <f>I22-M22</f>
        <v>10074</v>
      </c>
    </row>
    <row r="23" spans="5:15" ht="15" customHeight="1">
      <c r="E23" s="10" t="s">
        <v>65</v>
      </c>
      <c r="F23" s="10"/>
      <c r="G23" s="27" t="s">
        <v>170</v>
      </c>
      <c r="H23" s="28">
        <v>1000</v>
      </c>
      <c r="I23" s="28">
        <f t="shared" si="3"/>
        <v>1000</v>
      </c>
      <c r="J23" s="130">
        <v>203.59</v>
      </c>
      <c r="K23" s="28"/>
      <c r="L23" s="28"/>
      <c r="M23" s="28">
        <f t="shared" si="2"/>
        <v>203.59</v>
      </c>
      <c r="N23" s="28">
        <f t="shared" si="4"/>
        <v>796.41</v>
      </c>
      <c r="O23" s="28">
        <f t="shared" si="1"/>
        <v>796.41</v>
      </c>
    </row>
    <row r="24" spans="5:15" ht="15" customHeight="1">
      <c r="E24" s="10" t="s">
        <v>303</v>
      </c>
      <c r="F24" s="10"/>
      <c r="G24" s="27" t="s">
        <v>302</v>
      </c>
      <c r="H24" s="28">
        <v>10900</v>
      </c>
      <c r="I24" s="28">
        <f t="shared" si="3"/>
        <v>10900</v>
      </c>
      <c r="J24" s="130">
        <v>10890</v>
      </c>
      <c r="K24" s="28"/>
      <c r="L24" s="28"/>
      <c r="M24" s="28">
        <f t="shared" si="2"/>
        <v>10890</v>
      </c>
      <c r="N24" s="28">
        <f t="shared" si="4"/>
        <v>10</v>
      </c>
      <c r="O24" s="28">
        <f t="shared" si="1"/>
        <v>10</v>
      </c>
    </row>
    <row r="25" spans="5:15" ht="14.25" customHeight="1">
      <c r="E25" s="10" t="s">
        <v>30</v>
      </c>
      <c r="F25" s="10"/>
      <c r="G25" s="27" t="s">
        <v>171</v>
      </c>
      <c r="H25" s="28">
        <v>35000</v>
      </c>
      <c r="I25" s="28">
        <f t="shared" si="3"/>
        <v>35000</v>
      </c>
      <c r="J25" s="130">
        <v>34970</v>
      </c>
      <c r="K25" s="28"/>
      <c r="L25" s="28"/>
      <c r="M25" s="28">
        <f t="shared" si="2"/>
        <v>34970</v>
      </c>
      <c r="N25" s="28">
        <f t="shared" si="4"/>
        <v>30</v>
      </c>
      <c r="O25" s="28">
        <f t="shared" si="1"/>
        <v>30</v>
      </c>
    </row>
    <row r="26" spans="5:15" ht="16.5" customHeight="1">
      <c r="E26" s="71" t="s">
        <v>105</v>
      </c>
      <c r="F26" s="10"/>
      <c r="G26" s="71" t="s">
        <v>172</v>
      </c>
      <c r="H26" s="36">
        <f>SUM(H16:H25)</f>
        <v>6037000</v>
      </c>
      <c r="I26" s="63">
        <f t="shared" si="3"/>
        <v>6037000</v>
      </c>
      <c r="J26" s="36">
        <f>SUM(J16:J25)</f>
        <v>5837400.84</v>
      </c>
      <c r="K26" s="36"/>
      <c r="L26" s="36"/>
      <c r="M26" s="36">
        <f t="shared" si="2"/>
        <v>5837400.84</v>
      </c>
      <c r="N26" s="63">
        <f t="shared" si="4"/>
        <v>199599.16000000015</v>
      </c>
      <c r="O26" s="36">
        <f t="shared" si="1"/>
        <v>199599.16000000015</v>
      </c>
    </row>
    <row r="27" spans="5:15" ht="16.5" customHeight="1">
      <c r="E27" s="10" t="s">
        <v>65</v>
      </c>
      <c r="F27" s="10"/>
      <c r="G27" s="141" t="s">
        <v>264</v>
      </c>
      <c r="H27" s="107">
        <v>150000</v>
      </c>
      <c r="I27" s="107">
        <v>150000</v>
      </c>
      <c r="J27" s="107">
        <v>150000</v>
      </c>
      <c r="K27" s="107"/>
      <c r="L27" s="107"/>
      <c r="M27" s="107">
        <f>J27</f>
        <v>150000</v>
      </c>
      <c r="N27" s="28">
        <f t="shared" si="4"/>
        <v>0</v>
      </c>
      <c r="O27" s="60">
        <f t="shared" si="1"/>
        <v>0</v>
      </c>
    </row>
    <row r="28" spans="5:15" ht="16.5" customHeight="1">
      <c r="E28" s="71" t="s">
        <v>105</v>
      </c>
      <c r="F28" s="10"/>
      <c r="G28" s="71" t="s">
        <v>265</v>
      </c>
      <c r="H28" s="36">
        <v>150000</v>
      </c>
      <c r="I28" s="63">
        <f>H28</f>
        <v>150000</v>
      </c>
      <c r="J28" s="63">
        <f>I28</f>
        <v>150000</v>
      </c>
      <c r="K28" s="36"/>
      <c r="L28" s="36"/>
      <c r="M28" s="36">
        <f>J28</f>
        <v>150000</v>
      </c>
      <c r="N28" s="63">
        <f t="shared" si="4"/>
        <v>0</v>
      </c>
      <c r="O28" s="36">
        <f t="shared" si="1"/>
        <v>0</v>
      </c>
    </row>
    <row r="29" spans="5:15" ht="16.5" customHeight="1">
      <c r="E29" s="161" t="s">
        <v>188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71"/>
    </row>
    <row r="30" spans="5:15" ht="16.5" customHeight="1">
      <c r="E30" s="10" t="s">
        <v>65</v>
      </c>
      <c r="F30" s="81"/>
      <c r="G30" s="27" t="s">
        <v>173</v>
      </c>
      <c r="H30" s="28">
        <v>100000</v>
      </c>
      <c r="I30" s="28">
        <f>H30</f>
        <v>100000</v>
      </c>
      <c r="J30" s="28">
        <v>0</v>
      </c>
      <c r="K30" s="27"/>
      <c r="L30" s="10"/>
      <c r="M30" s="28">
        <f>J30</f>
        <v>0</v>
      </c>
      <c r="N30" s="60">
        <f>H30-M30</f>
        <v>100000</v>
      </c>
      <c r="O30" s="34">
        <f>H30-J30</f>
        <v>100000</v>
      </c>
    </row>
    <row r="31" spans="5:15" ht="13.5" customHeight="1">
      <c r="E31" s="71" t="s">
        <v>105</v>
      </c>
      <c r="F31" s="52"/>
      <c r="G31" s="71" t="s">
        <v>125</v>
      </c>
      <c r="H31" s="36">
        <f>SUM(H30:H30)</f>
        <v>100000</v>
      </c>
      <c r="I31" s="36">
        <f>SUM(I30:I30)</f>
        <v>100000</v>
      </c>
      <c r="J31" s="36">
        <f>SUM(J30:J30)</f>
        <v>0</v>
      </c>
      <c r="K31" s="37"/>
      <c r="L31" s="52"/>
      <c r="M31" s="36">
        <f>J31</f>
        <v>0</v>
      </c>
      <c r="N31" s="36">
        <f>H31-M31</f>
        <v>100000</v>
      </c>
      <c r="O31" s="42">
        <f>H31-J31</f>
        <v>100000</v>
      </c>
    </row>
    <row r="32" spans="5:15" ht="16.5" customHeight="1">
      <c r="E32" s="179" t="s">
        <v>181</v>
      </c>
      <c r="F32" s="179"/>
      <c r="G32" s="179"/>
      <c r="H32" s="179"/>
      <c r="I32" s="179"/>
      <c r="J32" s="180"/>
      <c r="K32" s="179"/>
      <c r="L32" s="179"/>
      <c r="M32" s="179"/>
      <c r="N32" s="179"/>
      <c r="O32" s="179"/>
    </row>
    <row r="33" spans="1:15" ht="16.5" customHeight="1">
      <c r="A33" s="1" t="s">
        <v>66</v>
      </c>
      <c r="E33" s="10" t="s">
        <v>24</v>
      </c>
      <c r="F33" s="10"/>
      <c r="G33" s="43" t="s">
        <v>174</v>
      </c>
      <c r="H33" s="28">
        <v>391200</v>
      </c>
      <c r="I33" s="28">
        <f>H33</f>
        <v>391200</v>
      </c>
      <c r="J33" s="130">
        <v>386783.71</v>
      </c>
      <c r="K33" s="36"/>
      <c r="L33" s="36"/>
      <c r="M33" s="28">
        <f>J33</f>
        <v>386783.71</v>
      </c>
      <c r="N33" s="60">
        <f>H33-M33</f>
        <v>4416.289999999979</v>
      </c>
      <c r="O33" s="60">
        <f>I33-M33</f>
        <v>4416.289999999979</v>
      </c>
    </row>
    <row r="34" spans="5:15" ht="16.5" customHeight="1">
      <c r="E34" s="10" t="s">
        <v>61</v>
      </c>
      <c r="F34" s="10"/>
      <c r="G34" s="43" t="s">
        <v>175</v>
      </c>
      <c r="H34" s="28">
        <v>160800</v>
      </c>
      <c r="I34" s="28">
        <f>H34</f>
        <v>160800</v>
      </c>
      <c r="J34" s="130">
        <v>160727.59</v>
      </c>
      <c r="K34" s="36"/>
      <c r="L34" s="36"/>
      <c r="M34" s="28">
        <f>J34</f>
        <v>160727.59</v>
      </c>
      <c r="N34" s="60">
        <f>H34-M34</f>
        <v>72.41000000000349</v>
      </c>
      <c r="O34" s="60">
        <f>I34-M34</f>
        <v>72.41000000000349</v>
      </c>
    </row>
    <row r="35" spans="5:15" ht="17.25" customHeight="1">
      <c r="E35" s="71" t="s">
        <v>105</v>
      </c>
      <c r="F35" s="10"/>
      <c r="G35" s="105" t="s">
        <v>176</v>
      </c>
      <c r="H35" s="36">
        <f>SUM(H33:H34)</f>
        <v>552000</v>
      </c>
      <c r="I35" s="36">
        <f>H35</f>
        <v>552000</v>
      </c>
      <c r="J35" s="36">
        <f>SUM(J33:J34)</f>
        <v>547511.3</v>
      </c>
      <c r="K35" s="36"/>
      <c r="L35" s="36"/>
      <c r="M35" s="36">
        <f>J35</f>
        <v>547511.3</v>
      </c>
      <c r="N35" s="36">
        <f>H35-M35</f>
        <v>4488.699999999953</v>
      </c>
      <c r="O35" s="36">
        <f>I35-M35</f>
        <v>4488.699999999953</v>
      </c>
    </row>
    <row r="36" spans="5:15" ht="12.75" customHeight="1">
      <c r="E36" s="37" t="s">
        <v>182</v>
      </c>
      <c r="F36" s="95"/>
      <c r="G36" s="95"/>
      <c r="H36" s="95"/>
      <c r="I36" s="95"/>
      <c r="J36" s="135"/>
      <c r="K36" s="95"/>
      <c r="L36" s="95"/>
      <c r="M36" s="95"/>
      <c r="N36" s="36"/>
      <c r="O36" s="96"/>
    </row>
    <row r="37" spans="5:15" ht="14.25" customHeight="1">
      <c r="E37" s="10" t="s">
        <v>59</v>
      </c>
      <c r="F37" s="94"/>
      <c r="G37" s="148" t="s">
        <v>177</v>
      </c>
      <c r="H37" s="150">
        <v>480600</v>
      </c>
      <c r="I37" s="149">
        <f>H37</f>
        <v>480600</v>
      </c>
      <c r="J37" s="130">
        <v>480548.09</v>
      </c>
      <c r="K37" s="35"/>
      <c r="L37" s="35"/>
      <c r="M37" s="80">
        <f>J37</f>
        <v>480548.09</v>
      </c>
      <c r="N37" s="60">
        <f>H37-M37</f>
        <v>51.90999999997439</v>
      </c>
      <c r="O37" s="70">
        <f>I37-M37</f>
        <v>51.90999999997439</v>
      </c>
    </row>
    <row r="38" spans="5:15" ht="14.25" customHeight="1">
      <c r="E38" s="10" t="s">
        <v>26</v>
      </c>
      <c r="F38" s="94"/>
      <c r="G38" s="27" t="s">
        <v>184</v>
      </c>
      <c r="H38" s="150">
        <v>50000</v>
      </c>
      <c r="I38" s="33">
        <f>H38</f>
        <v>50000</v>
      </c>
      <c r="J38" s="130">
        <v>49876</v>
      </c>
      <c r="K38" s="35"/>
      <c r="L38" s="35"/>
      <c r="M38" s="80">
        <f>J38</f>
        <v>49876</v>
      </c>
      <c r="N38" s="60">
        <f>H38-M38</f>
        <v>124</v>
      </c>
      <c r="O38" s="70">
        <f>I38-M38</f>
        <v>124</v>
      </c>
    </row>
    <row r="39" spans="5:15" ht="14.25" customHeight="1">
      <c r="E39" s="10" t="s">
        <v>27</v>
      </c>
      <c r="F39" s="94"/>
      <c r="G39" s="27" t="s">
        <v>180</v>
      </c>
      <c r="H39" s="150">
        <v>72800</v>
      </c>
      <c r="I39" s="33">
        <f>H39</f>
        <v>72800</v>
      </c>
      <c r="J39" s="130">
        <v>72790.47</v>
      </c>
      <c r="K39" s="35"/>
      <c r="L39" s="35"/>
      <c r="M39" s="80">
        <f>J39</f>
        <v>72790.47</v>
      </c>
      <c r="N39" s="60">
        <f>H39-M39</f>
        <v>9.529999999998836</v>
      </c>
      <c r="O39" s="70">
        <f>I39-M39</f>
        <v>9.529999999998836</v>
      </c>
    </row>
    <row r="40" spans="5:15" ht="14.25" customHeight="1">
      <c r="E40" s="10" t="s">
        <v>62</v>
      </c>
      <c r="F40" s="81"/>
      <c r="G40" s="27" t="s">
        <v>178</v>
      </c>
      <c r="H40" s="65">
        <v>118400</v>
      </c>
      <c r="I40" s="33">
        <f>H40</f>
        <v>118400</v>
      </c>
      <c r="J40" s="130">
        <v>118376.45</v>
      </c>
      <c r="K40" s="36"/>
      <c r="L40" s="36"/>
      <c r="M40" s="60">
        <f>J40</f>
        <v>118376.45</v>
      </c>
      <c r="N40" s="60">
        <f>H40-M40</f>
        <v>23.55000000000291</v>
      </c>
      <c r="O40" s="70">
        <f>I40-M40</f>
        <v>23.55000000000291</v>
      </c>
    </row>
    <row r="41" spans="5:15" ht="14.25" customHeight="1">
      <c r="E41" s="10" t="s">
        <v>65</v>
      </c>
      <c r="F41" s="81"/>
      <c r="G41" s="27" t="s">
        <v>179</v>
      </c>
      <c r="H41" s="28">
        <v>17000</v>
      </c>
      <c r="I41" s="33">
        <f>H41</f>
        <v>17000</v>
      </c>
      <c r="J41" s="130">
        <v>16195</v>
      </c>
      <c r="K41" s="36"/>
      <c r="L41" s="36"/>
      <c r="M41" s="60">
        <f>J41</f>
        <v>16195</v>
      </c>
      <c r="N41" s="60">
        <f>H41-M41</f>
        <v>805</v>
      </c>
      <c r="O41" s="125">
        <f>I41-M41</f>
        <v>805</v>
      </c>
    </row>
    <row r="42" spans="5:15" ht="14.25" customHeight="1">
      <c r="E42" s="71" t="s">
        <v>105</v>
      </c>
      <c r="F42" s="81"/>
      <c r="G42" s="71" t="s">
        <v>183</v>
      </c>
      <c r="H42" s="63">
        <f>SUM(H37:H41)</f>
        <v>738800</v>
      </c>
      <c r="I42" s="63">
        <f>SUM(I37:I41)</f>
        <v>738800</v>
      </c>
      <c r="J42" s="63">
        <f>SUM(J37:J41)</f>
        <v>737786.01</v>
      </c>
      <c r="K42" s="63"/>
      <c r="L42" s="63"/>
      <c r="M42" s="63">
        <f>SUM(M37:M41)</f>
        <v>737786.01</v>
      </c>
      <c r="N42" s="63">
        <f>SUM(N37:N41)</f>
        <v>1013.9899999999761</v>
      </c>
      <c r="O42" s="63">
        <f>SUM(O37:O41)</f>
        <v>1013.9899999999761</v>
      </c>
    </row>
    <row r="43" spans="5:15" ht="15.75" customHeight="1">
      <c r="E43" s="161" t="s">
        <v>189</v>
      </c>
      <c r="F43" s="162"/>
      <c r="G43" s="162"/>
      <c r="H43" s="162"/>
      <c r="I43" s="162"/>
      <c r="J43" s="155"/>
      <c r="K43" s="162"/>
      <c r="L43" s="162"/>
      <c r="M43" s="162"/>
      <c r="N43" s="162"/>
      <c r="O43" s="156"/>
    </row>
    <row r="44" spans="5:15" ht="14.25" customHeight="1">
      <c r="E44" s="10" t="s">
        <v>27</v>
      </c>
      <c r="F44" s="81"/>
      <c r="G44" s="27" t="s">
        <v>190</v>
      </c>
      <c r="H44" s="28">
        <v>23100</v>
      </c>
      <c r="I44" s="28">
        <f>H44</f>
        <v>23100</v>
      </c>
      <c r="J44" s="130">
        <v>23097.07</v>
      </c>
      <c r="K44" s="36"/>
      <c r="L44" s="36"/>
      <c r="M44" s="60">
        <f aca="true" t="shared" si="5" ref="M44:M49">J44</f>
        <v>23097.07</v>
      </c>
      <c r="N44" s="60">
        <f aca="true" t="shared" si="6" ref="N44:N49">H44-M44</f>
        <v>2.930000000000291</v>
      </c>
      <c r="O44" s="60">
        <f aca="true" t="shared" si="7" ref="O44:O49">I44-M44</f>
        <v>2.930000000000291</v>
      </c>
    </row>
    <row r="45" spans="5:15" ht="14.25" customHeight="1">
      <c r="E45" s="10" t="s">
        <v>28</v>
      </c>
      <c r="F45" s="81"/>
      <c r="G45" s="27" t="s">
        <v>191</v>
      </c>
      <c r="H45" s="28">
        <v>97000</v>
      </c>
      <c r="I45" s="28">
        <f>H45</f>
        <v>97000</v>
      </c>
      <c r="J45" s="130">
        <v>93184.1</v>
      </c>
      <c r="K45" s="36"/>
      <c r="L45" s="36"/>
      <c r="M45" s="60">
        <f t="shared" si="5"/>
        <v>93184.1</v>
      </c>
      <c r="N45" s="60">
        <f t="shared" si="6"/>
        <v>3815.899999999994</v>
      </c>
      <c r="O45" s="60">
        <f t="shared" si="7"/>
        <v>3815.899999999994</v>
      </c>
    </row>
    <row r="46" spans="5:15" ht="14.25" customHeight="1">
      <c r="E46" s="10" t="s">
        <v>62</v>
      </c>
      <c r="F46" s="81"/>
      <c r="G46" s="27" t="s">
        <v>194</v>
      </c>
      <c r="H46" s="65">
        <v>497964.6</v>
      </c>
      <c r="I46" s="28">
        <f>H46</f>
        <v>497964.6</v>
      </c>
      <c r="J46" s="130">
        <v>222907.07</v>
      </c>
      <c r="K46" s="36"/>
      <c r="L46" s="36"/>
      <c r="M46" s="60">
        <f t="shared" si="5"/>
        <v>222907.07</v>
      </c>
      <c r="N46" s="60">
        <f t="shared" si="6"/>
        <v>275057.52999999997</v>
      </c>
      <c r="O46" s="60">
        <f t="shared" si="7"/>
        <v>275057.52999999997</v>
      </c>
    </row>
    <row r="47" spans="5:15" ht="14.25" customHeight="1">
      <c r="E47" s="10" t="s">
        <v>29</v>
      </c>
      <c r="F47" s="81"/>
      <c r="G47" s="27" t="s">
        <v>266</v>
      </c>
      <c r="H47" s="28">
        <v>370600</v>
      </c>
      <c r="I47" s="28">
        <f>H47</f>
        <v>370600</v>
      </c>
      <c r="J47" s="130">
        <v>370565.61</v>
      </c>
      <c r="K47" s="36"/>
      <c r="L47" s="36"/>
      <c r="M47" s="60">
        <f t="shared" si="5"/>
        <v>370565.61</v>
      </c>
      <c r="N47" s="60">
        <f t="shared" si="6"/>
        <v>34.39000000001397</v>
      </c>
      <c r="O47" s="60">
        <f t="shared" si="7"/>
        <v>34.39000000001397</v>
      </c>
    </row>
    <row r="48" spans="5:15" ht="14.25" customHeight="1">
      <c r="E48" s="10" t="s">
        <v>30</v>
      </c>
      <c r="F48" s="81"/>
      <c r="G48" s="27" t="s">
        <v>192</v>
      </c>
      <c r="H48" s="28">
        <v>162000</v>
      </c>
      <c r="I48" s="28">
        <f>H48</f>
        <v>162000</v>
      </c>
      <c r="J48" s="130">
        <v>161958.26</v>
      </c>
      <c r="K48" s="36"/>
      <c r="L48" s="36"/>
      <c r="M48" s="60">
        <f t="shared" si="5"/>
        <v>161958.26</v>
      </c>
      <c r="N48" s="60">
        <f t="shared" si="6"/>
        <v>41.73999999999069</v>
      </c>
      <c r="O48" s="60">
        <f t="shared" si="7"/>
        <v>41.73999999999069</v>
      </c>
    </row>
    <row r="49" spans="5:15" ht="13.5" customHeight="1">
      <c r="E49" s="71" t="s">
        <v>105</v>
      </c>
      <c r="F49" s="10"/>
      <c r="G49" s="71" t="s">
        <v>193</v>
      </c>
      <c r="H49" s="36">
        <f>SUM(H44:H48)</f>
        <v>1150664.6</v>
      </c>
      <c r="I49" s="36">
        <f>SUM(I44:I48)</f>
        <v>1150664.6</v>
      </c>
      <c r="J49" s="36">
        <f>SUM(J44:J48)</f>
        <v>871712.11</v>
      </c>
      <c r="K49" s="36"/>
      <c r="L49" s="36"/>
      <c r="M49" s="36">
        <f t="shared" si="5"/>
        <v>871712.11</v>
      </c>
      <c r="N49" s="36">
        <f t="shared" si="6"/>
        <v>278952.4900000001</v>
      </c>
      <c r="O49" s="36">
        <f t="shared" si="7"/>
        <v>278952.4900000001</v>
      </c>
    </row>
    <row r="50" spans="5:16" ht="15.75" customHeight="1">
      <c r="E50" s="37" t="s">
        <v>195</v>
      </c>
      <c r="F50" s="27"/>
      <c r="G50" s="27"/>
      <c r="H50" s="36"/>
      <c r="I50" s="93"/>
      <c r="J50" s="89"/>
      <c r="K50" s="89"/>
      <c r="L50" s="89"/>
      <c r="M50" s="89"/>
      <c r="N50" s="89"/>
      <c r="O50" s="90"/>
      <c r="P50" s="64"/>
    </row>
    <row r="51" spans="5:15" ht="12" customHeight="1" hidden="1">
      <c r="E51" s="10" t="s">
        <v>59</v>
      </c>
      <c r="F51" s="10"/>
      <c r="G51" s="27" t="s">
        <v>259</v>
      </c>
      <c r="H51" s="60">
        <v>0</v>
      </c>
      <c r="I51" s="60">
        <f>H51</f>
        <v>0</v>
      </c>
      <c r="J51" s="92">
        <v>0</v>
      </c>
      <c r="K51" s="60"/>
      <c r="L51" s="60"/>
      <c r="M51" s="60">
        <f>J51</f>
        <v>0</v>
      </c>
      <c r="N51" s="60">
        <f>H51-M51</f>
        <v>0</v>
      </c>
      <c r="O51" s="70">
        <f>I51-M51</f>
        <v>0</v>
      </c>
    </row>
    <row r="52" spans="5:15" ht="12.75" customHeight="1">
      <c r="E52" s="10" t="s">
        <v>62</v>
      </c>
      <c r="F52" s="10"/>
      <c r="G52" s="27" t="s">
        <v>196</v>
      </c>
      <c r="H52" s="151">
        <f>54000-8800</f>
        <v>45200</v>
      </c>
      <c r="I52" s="60">
        <f>H52</f>
        <v>45200</v>
      </c>
      <c r="J52" s="92">
        <v>45200</v>
      </c>
      <c r="K52" s="60"/>
      <c r="L52" s="60"/>
      <c r="M52" s="60">
        <f>J52</f>
        <v>45200</v>
      </c>
      <c r="N52" s="60">
        <f>H52-M52</f>
        <v>0</v>
      </c>
      <c r="O52" s="70">
        <f>I52-M52</f>
        <v>0</v>
      </c>
    </row>
    <row r="53" spans="5:15" ht="12.75" customHeight="1">
      <c r="E53" s="10" t="s">
        <v>62</v>
      </c>
      <c r="F53" s="10"/>
      <c r="G53" s="27" t="s">
        <v>196</v>
      </c>
      <c r="H53" s="151">
        <f>22000+1520</f>
        <v>23520</v>
      </c>
      <c r="I53" s="60">
        <f>H53</f>
        <v>23520</v>
      </c>
      <c r="J53" s="92">
        <v>23520</v>
      </c>
      <c r="K53" s="60"/>
      <c r="L53" s="60"/>
      <c r="M53" s="60">
        <f>J53</f>
        <v>23520</v>
      </c>
      <c r="N53" s="60">
        <f>H53-M53</f>
        <v>0</v>
      </c>
      <c r="O53" s="70">
        <f>I53-M53</f>
        <v>0</v>
      </c>
    </row>
    <row r="54" spans="5:15" ht="12.75" customHeight="1">
      <c r="E54" s="10" t="s">
        <v>62</v>
      </c>
      <c r="F54" s="10"/>
      <c r="G54" s="27" t="s">
        <v>299</v>
      </c>
      <c r="H54" s="151">
        <v>7280</v>
      </c>
      <c r="I54" s="60">
        <f>H54</f>
        <v>7280</v>
      </c>
      <c r="J54" s="92">
        <v>7280</v>
      </c>
      <c r="K54" s="60"/>
      <c r="L54" s="60"/>
      <c r="M54" s="60">
        <f>J54</f>
        <v>7280</v>
      </c>
      <c r="N54" s="60">
        <f>H54-M54</f>
        <v>0</v>
      </c>
      <c r="O54" s="70">
        <f>I54-M54</f>
        <v>0</v>
      </c>
    </row>
    <row r="55" spans="5:15" ht="15" customHeight="1">
      <c r="E55" s="37" t="s">
        <v>64</v>
      </c>
      <c r="F55" s="81"/>
      <c r="G55" s="71" t="s">
        <v>197</v>
      </c>
      <c r="H55" s="63">
        <f>SUM(H51:H54)</f>
        <v>76000</v>
      </c>
      <c r="I55" s="63">
        <f>SUM(I51:I54)</f>
        <v>76000</v>
      </c>
      <c r="J55" s="63">
        <f>SUM(J51:J54)</f>
        <v>76000</v>
      </c>
      <c r="K55" s="63"/>
      <c r="L55" s="63"/>
      <c r="M55" s="63">
        <f>SUM(M51:M54)</f>
        <v>76000</v>
      </c>
      <c r="N55" s="63">
        <f>SUM(N51:N54)</f>
        <v>0</v>
      </c>
      <c r="O55" s="63">
        <f>SUM(O51:O54)</f>
        <v>0</v>
      </c>
    </row>
    <row r="56" spans="5:15" ht="15" customHeight="1">
      <c r="E56" s="37" t="s">
        <v>297</v>
      </c>
      <c r="F56" s="81"/>
      <c r="G56" s="71"/>
      <c r="H56" s="63"/>
      <c r="I56" s="63"/>
      <c r="J56" s="63"/>
      <c r="K56" s="63"/>
      <c r="L56" s="63"/>
      <c r="M56" s="63"/>
      <c r="N56" s="63"/>
      <c r="O56" s="63"/>
    </row>
    <row r="57" spans="5:15" ht="15" customHeight="1">
      <c r="E57" s="112" t="s">
        <v>298</v>
      </c>
      <c r="F57" s="81"/>
      <c r="G57" s="112" t="s">
        <v>178</v>
      </c>
      <c r="H57" s="60">
        <v>200000</v>
      </c>
      <c r="I57" s="60">
        <v>200000</v>
      </c>
      <c r="J57" s="63">
        <v>0</v>
      </c>
      <c r="K57" s="63"/>
      <c r="L57" s="63"/>
      <c r="M57" s="60">
        <v>0</v>
      </c>
      <c r="N57" s="60">
        <f>H57-J57</f>
        <v>200000</v>
      </c>
      <c r="O57" s="60">
        <f>H57-J57</f>
        <v>200000</v>
      </c>
    </row>
    <row r="58" spans="5:15" ht="15" customHeight="1">
      <c r="E58" s="37" t="s">
        <v>105</v>
      </c>
      <c r="F58" s="10"/>
      <c r="G58" s="71" t="s">
        <v>267</v>
      </c>
      <c r="H58" s="63">
        <f>H35+H42+H49+H55+H57</f>
        <v>2717464.6</v>
      </c>
      <c r="I58" s="63">
        <f>I35+I42+I49+I55+I57</f>
        <v>2717464.6</v>
      </c>
      <c r="J58" s="63">
        <f>J35+J42+J49+J55+J57</f>
        <v>2233009.42</v>
      </c>
      <c r="K58" s="63"/>
      <c r="L58" s="63"/>
      <c r="M58" s="63">
        <f>M35+M42+M49+M55</f>
        <v>2233009.42</v>
      </c>
      <c r="N58" s="63">
        <f>H58-J58</f>
        <v>484455.18000000017</v>
      </c>
      <c r="O58" s="63">
        <f>N58</f>
        <v>484455.18000000017</v>
      </c>
    </row>
    <row r="59" spans="5:15" ht="17.25" customHeight="1">
      <c r="E59" s="167" t="s">
        <v>202</v>
      </c>
      <c r="F59" s="168"/>
      <c r="G59" s="168"/>
      <c r="H59" s="168"/>
      <c r="I59" s="168"/>
      <c r="J59" s="169"/>
      <c r="K59" s="168"/>
      <c r="L59" s="170"/>
      <c r="M59" s="36"/>
      <c r="N59" s="36"/>
      <c r="O59" s="42"/>
    </row>
    <row r="60" spans="5:15" ht="15.75" customHeight="1">
      <c r="E60" s="10" t="s">
        <v>24</v>
      </c>
      <c r="F60" s="83"/>
      <c r="G60" s="102" t="s">
        <v>198</v>
      </c>
      <c r="H60" s="78">
        <v>472571.02</v>
      </c>
      <c r="I60" s="78">
        <f>H60</f>
        <v>472571.02</v>
      </c>
      <c r="J60" s="130">
        <v>472571.02</v>
      </c>
      <c r="K60" s="84"/>
      <c r="L60" s="86"/>
      <c r="M60" s="60">
        <f>J60</f>
        <v>472571.02</v>
      </c>
      <c r="N60" s="60">
        <f>H60-M60</f>
        <v>0</v>
      </c>
      <c r="O60" s="70">
        <f>H60-J60</f>
        <v>0</v>
      </c>
    </row>
    <row r="61" spans="5:15" ht="15.75" customHeight="1">
      <c r="E61" s="10" t="s">
        <v>61</v>
      </c>
      <c r="F61" s="83"/>
      <c r="G61" s="102" t="s">
        <v>199</v>
      </c>
      <c r="H61" s="78">
        <v>143613.25</v>
      </c>
      <c r="I61" s="78">
        <f>H61</f>
        <v>143613.25</v>
      </c>
      <c r="J61" s="130">
        <v>143613.25</v>
      </c>
      <c r="K61" s="84"/>
      <c r="L61" s="86"/>
      <c r="M61" s="60">
        <f>J61</f>
        <v>143613.25</v>
      </c>
      <c r="N61" s="60">
        <f>H61-J61</f>
        <v>0</v>
      </c>
      <c r="O61" s="70">
        <f>I61-M61</f>
        <v>0</v>
      </c>
    </row>
    <row r="62" spans="5:15" ht="13.5" customHeight="1">
      <c r="E62" s="71" t="s">
        <v>105</v>
      </c>
      <c r="F62" s="81"/>
      <c r="G62" s="104" t="s">
        <v>200</v>
      </c>
      <c r="H62" s="63">
        <f>SUM(H60:H61)</f>
        <v>616184.27</v>
      </c>
      <c r="I62" s="98">
        <f>H62</f>
        <v>616184.27</v>
      </c>
      <c r="J62" s="91">
        <f>SUM(J60:J61)</f>
        <v>616184.27</v>
      </c>
      <c r="K62" s="63"/>
      <c r="L62" s="36"/>
      <c r="M62" s="36">
        <f>J62</f>
        <v>616184.27</v>
      </c>
      <c r="N62" s="36">
        <f>H62-M62</f>
        <v>0</v>
      </c>
      <c r="O62" s="42">
        <f>I62-M62</f>
        <v>0</v>
      </c>
    </row>
    <row r="63" spans="5:15" ht="16.5" customHeight="1">
      <c r="E63" s="167" t="s">
        <v>252</v>
      </c>
      <c r="F63" s="168"/>
      <c r="G63" s="168"/>
      <c r="H63" s="168"/>
      <c r="I63" s="168"/>
      <c r="J63" s="169"/>
      <c r="K63" s="168"/>
      <c r="L63" s="170"/>
      <c r="M63" s="36"/>
      <c r="N63" s="36"/>
      <c r="O63" s="42"/>
    </row>
    <row r="64" spans="5:15" ht="15" customHeight="1">
      <c r="E64" s="10" t="s">
        <v>24</v>
      </c>
      <c r="F64" s="83"/>
      <c r="G64" s="102" t="s">
        <v>253</v>
      </c>
      <c r="H64" s="78">
        <v>46317.29</v>
      </c>
      <c r="I64" s="78">
        <f>H64</f>
        <v>46317.29</v>
      </c>
      <c r="J64" s="130">
        <v>46317.29</v>
      </c>
      <c r="K64" s="84"/>
      <c r="L64" s="86"/>
      <c r="M64" s="60">
        <f>J64</f>
        <v>46317.29</v>
      </c>
      <c r="N64" s="60">
        <f>H64-M64</f>
        <v>0</v>
      </c>
      <c r="O64" s="70">
        <f>H64-J64</f>
        <v>0</v>
      </c>
    </row>
    <row r="65" spans="5:15" ht="15" customHeight="1">
      <c r="E65" s="10" t="s">
        <v>61</v>
      </c>
      <c r="F65" s="83"/>
      <c r="G65" s="102" t="s">
        <v>254</v>
      </c>
      <c r="H65" s="78">
        <v>2518.11</v>
      </c>
      <c r="I65" s="78">
        <f>H65</f>
        <v>2518.11</v>
      </c>
      <c r="J65" s="130">
        <v>2518.11</v>
      </c>
      <c r="K65" s="84"/>
      <c r="L65" s="86"/>
      <c r="M65" s="60">
        <f>J65</f>
        <v>2518.11</v>
      </c>
      <c r="N65" s="60">
        <f>H65-J65</f>
        <v>0</v>
      </c>
      <c r="O65" s="70">
        <f>I65-M65</f>
        <v>0</v>
      </c>
    </row>
    <row r="66" spans="5:15" ht="15.75" customHeight="1">
      <c r="E66" s="71" t="s">
        <v>105</v>
      </c>
      <c r="F66" s="81"/>
      <c r="G66" s="104" t="s">
        <v>263</v>
      </c>
      <c r="H66" s="63">
        <f>SUM(H64:H65)</f>
        <v>48835.4</v>
      </c>
      <c r="I66" s="98">
        <f>H66</f>
        <v>48835.4</v>
      </c>
      <c r="J66" s="91">
        <f>SUM(J64:J65)</f>
        <v>48835.4</v>
      </c>
      <c r="K66" s="63"/>
      <c r="L66" s="36"/>
      <c r="M66" s="36">
        <f>J66</f>
        <v>48835.4</v>
      </c>
      <c r="N66" s="36">
        <f>H66-M66</f>
        <v>0</v>
      </c>
      <c r="O66" s="42">
        <f>I66-M66</f>
        <v>0</v>
      </c>
    </row>
    <row r="67" spans="5:15" ht="41.25" customHeight="1">
      <c r="E67" s="161" t="s">
        <v>201</v>
      </c>
      <c r="F67" s="162"/>
      <c r="G67" s="162"/>
      <c r="H67" s="162"/>
      <c r="I67" s="162"/>
      <c r="J67" s="155"/>
      <c r="K67" s="162"/>
      <c r="L67" s="162"/>
      <c r="M67" s="162"/>
      <c r="N67" s="162"/>
      <c r="O67" s="171"/>
    </row>
    <row r="68" spans="5:15" ht="15.75" customHeight="1">
      <c r="E68" s="10" t="s">
        <v>24</v>
      </c>
      <c r="F68" s="83"/>
      <c r="G68" s="102" t="s">
        <v>285</v>
      </c>
      <c r="H68" s="78">
        <v>45210</v>
      </c>
      <c r="I68" s="78">
        <f>H68</f>
        <v>45210</v>
      </c>
      <c r="J68" s="130">
        <v>45210</v>
      </c>
      <c r="K68" s="84"/>
      <c r="L68" s="86"/>
      <c r="M68" s="60">
        <f>J68</f>
        <v>45210</v>
      </c>
      <c r="N68" s="60">
        <f>H68-M68</f>
        <v>0</v>
      </c>
      <c r="O68" s="70">
        <f>H68-J68</f>
        <v>0</v>
      </c>
    </row>
    <row r="69" spans="5:15" ht="15.75" customHeight="1">
      <c r="E69" s="10" t="s">
        <v>61</v>
      </c>
      <c r="F69" s="83"/>
      <c r="G69" s="102" t="s">
        <v>286</v>
      </c>
      <c r="H69" s="78">
        <v>13664</v>
      </c>
      <c r="I69" s="78">
        <f>H69</f>
        <v>13664</v>
      </c>
      <c r="J69" s="130">
        <v>13664</v>
      </c>
      <c r="K69" s="84"/>
      <c r="L69" s="86"/>
      <c r="M69" s="60">
        <f>J69</f>
        <v>13664</v>
      </c>
      <c r="N69" s="60">
        <f>H69-M69</f>
        <v>0</v>
      </c>
      <c r="O69" s="70">
        <f>H69-J69</f>
        <v>0</v>
      </c>
    </row>
    <row r="70" spans="5:15" ht="14.25" customHeight="1">
      <c r="E70" s="71" t="s">
        <v>105</v>
      </c>
      <c r="F70" s="83"/>
      <c r="G70" s="104" t="s">
        <v>203</v>
      </c>
      <c r="H70" s="99">
        <f>H68+H69</f>
        <v>58874</v>
      </c>
      <c r="I70" s="99">
        <f>I68+I69</f>
        <v>58874</v>
      </c>
      <c r="J70" s="99">
        <f>J68+J69</f>
        <v>58874</v>
      </c>
      <c r="K70" s="85"/>
      <c r="L70" s="85"/>
      <c r="M70" s="99">
        <f>M68+M69</f>
        <v>58874</v>
      </c>
      <c r="N70" s="99">
        <f>N68+N69</f>
        <v>0</v>
      </c>
      <c r="O70" s="99">
        <f>O68+O69</f>
        <v>0</v>
      </c>
    </row>
    <row r="71" spans="5:15" ht="42" customHeight="1">
      <c r="E71" s="161" t="s">
        <v>204</v>
      </c>
      <c r="F71" s="162"/>
      <c r="G71" s="162"/>
      <c r="H71" s="162"/>
      <c r="I71" s="162"/>
      <c r="J71" s="162"/>
      <c r="K71" s="162"/>
      <c r="L71" s="162"/>
      <c r="M71" s="162"/>
      <c r="N71" s="162"/>
      <c r="O71" s="156"/>
    </row>
    <row r="72" spans="5:15" ht="15.75" customHeight="1">
      <c r="E72" s="10" t="s">
        <v>30</v>
      </c>
      <c r="F72" s="114"/>
      <c r="G72" s="27" t="s">
        <v>205</v>
      </c>
      <c r="H72" s="79">
        <v>40000</v>
      </c>
      <c r="I72" s="78">
        <f>H72</f>
        <v>40000</v>
      </c>
      <c r="J72" s="78">
        <v>39970</v>
      </c>
      <c r="K72" s="72"/>
      <c r="L72" s="72"/>
      <c r="M72" s="139">
        <f>J72</f>
        <v>39970</v>
      </c>
      <c r="N72" s="28">
        <f>H72-J72</f>
        <v>30</v>
      </c>
      <c r="O72" s="28">
        <f>I72-J72</f>
        <v>30</v>
      </c>
    </row>
    <row r="73" spans="5:15" ht="12.75" customHeight="1">
      <c r="E73" s="71" t="s">
        <v>105</v>
      </c>
      <c r="F73" s="73"/>
      <c r="G73" s="71" t="s">
        <v>206</v>
      </c>
      <c r="H73" s="36">
        <f>H72</f>
        <v>40000</v>
      </c>
      <c r="I73" s="36">
        <f>I72</f>
        <v>40000</v>
      </c>
      <c r="J73" s="36">
        <f>J72</f>
        <v>39970</v>
      </c>
      <c r="K73" s="52"/>
      <c r="L73" s="52"/>
      <c r="M73" s="36">
        <f>J73</f>
        <v>39970</v>
      </c>
      <c r="N73" s="63">
        <f>H73-J73</f>
        <v>30</v>
      </c>
      <c r="O73" s="63">
        <f>I73-J73</f>
        <v>30</v>
      </c>
    </row>
    <row r="74" spans="5:16" ht="30.75" customHeight="1">
      <c r="E74" s="161" t="s">
        <v>207</v>
      </c>
      <c r="F74" s="162"/>
      <c r="G74" s="162"/>
      <c r="H74" s="162"/>
      <c r="I74" s="162"/>
      <c r="J74" s="155"/>
      <c r="K74" s="162"/>
      <c r="L74" s="162"/>
      <c r="M74" s="162"/>
      <c r="N74" s="162"/>
      <c r="O74" s="156"/>
      <c r="P74" s="64"/>
    </row>
    <row r="75" spans="5:15" ht="12.75" customHeight="1">
      <c r="E75" s="10" t="s">
        <v>28</v>
      </c>
      <c r="F75" s="10"/>
      <c r="G75" s="27" t="s">
        <v>208</v>
      </c>
      <c r="H75" s="60">
        <v>26000</v>
      </c>
      <c r="I75" s="60">
        <f>H75</f>
        <v>26000</v>
      </c>
      <c r="J75" s="130">
        <v>24000</v>
      </c>
      <c r="K75" s="60"/>
      <c r="L75" s="60"/>
      <c r="M75" s="60">
        <f>J75</f>
        <v>24000</v>
      </c>
      <c r="N75" s="60">
        <f>H75-M75</f>
        <v>2000</v>
      </c>
      <c r="O75" s="70">
        <f>I75-M75</f>
        <v>2000</v>
      </c>
    </row>
    <row r="76" spans="5:15" ht="12.75" customHeight="1">
      <c r="E76" s="10" t="s">
        <v>30</v>
      </c>
      <c r="F76" s="10"/>
      <c r="G76" s="27" t="s">
        <v>209</v>
      </c>
      <c r="H76" s="60">
        <v>4000</v>
      </c>
      <c r="I76" s="60">
        <f>H76</f>
        <v>4000</v>
      </c>
      <c r="J76" s="130">
        <v>3959.21</v>
      </c>
      <c r="K76" s="60"/>
      <c r="L76" s="60"/>
      <c r="M76" s="60">
        <f>J76</f>
        <v>3959.21</v>
      </c>
      <c r="N76" s="60">
        <f>H76-M76</f>
        <v>40.789999999999964</v>
      </c>
      <c r="O76" s="70">
        <f>I76-M76</f>
        <v>40.789999999999964</v>
      </c>
    </row>
    <row r="77" spans="5:15" ht="12.75" customHeight="1">
      <c r="E77" s="71" t="s">
        <v>105</v>
      </c>
      <c r="F77" s="81"/>
      <c r="G77" s="71" t="s">
        <v>210</v>
      </c>
      <c r="H77" s="63">
        <f>SUM(H75:H76)</f>
        <v>30000</v>
      </c>
      <c r="I77" s="63">
        <f>SUM(I75:I76)</f>
        <v>30000</v>
      </c>
      <c r="J77" s="63">
        <f>SUM(J75:J76)</f>
        <v>27959.21</v>
      </c>
      <c r="K77" s="63"/>
      <c r="L77" s="63"/>
      <c r="M77" s="63">
        <f>SUM(M75:M76)</f>
        <v>27959.21</v>
      </c>
      <c r="N77" s="63">
        <f>SUM(N75:N76)</f>
        <v>2040.79</v>
      </c>
      <c r="O77" s="63">
        <f>SUM(O75:O76)</f>
        <v>2040.79</v>
      </c>
    </row>
    <row r="78" spans="1:15" ht="13.5" customHeight="1">
      <c r="A78" s="82"/>
      <c r="B78" s="82"/>
      <c r="C78" s="82"/>
      <c r="D78" s="82"/>
      <c r="E78" s="172" t="s">
        <v>211</v>
      </c>
      <c r="F78" s="173"/>
      <c r="G78" s="173"/>
      <c r="H78" s="174"/>
      <c r="I78" s="173"/>
      <c r="J78" s="174"/>
      <c r="K78" s="173"/>
      <c r="L78" s="173"/>
      <c r="M78" s="173"/>
      <c r="N78" s="173"/>
      <c r="O78" s="175"/>
    </row>
    <row r="79" spans="5:15" ht="12.75" customHeight="1">
      <c r="E79" s="10" t="s">
        <v>25</v>
      </c>
      <c r="F79" s="10"/>
      <c r="G79" s="27" t="s">
        <v>212</v>
      </c>
      <c r="H79" s="132">
        <v>94000</v>
      </c>
      <c r="I79" s="133">
        <f>H79</f>
        <v>94000</v>
      </c>
      <c r="J79" s="129">
        <v>85184.54</v>
      </c>
      <c r="K79" s="60"/>
      <c r="L79" s="60"/>
      <c r="M79" s="60">
        <f>J79</f>
        <v>85184.54</v>
      </c>
      <c r="N79" s="60">
        <f>H79-J79</f>
        <v>8815.460000000006</v>
      </c>
      <c r="O79" s="60">
        <f>I79-J79</f>
        <v>8815.460000000006</v>
      </c>
    </row>
    <row r="80" spans="5:15" ht="12.75" customHeight="1">
      <c r="E80" s="10" t="s">
        <v>28</v>
      </c>
      <c r="F80" s="10"/>
      <c r="G80" s="27" t="s">
        <v>268</v>
      </c>
      <c r="H80" s="132">
        <v>19000</v>
      </c>
      <c r="I80" s="133">
        <f>H80</f>
        <v>19000</v>
      </c>
      <c r="J80" s="129">
        <v>12590</v>
      </c>
      <c r="K80" s="60"/>
      <c r="L80" s="60"/>
      <c r="M80" s="60">
        <f>J80</f>
        <v>12590</v>
      </c>
      <c r="N80" s="60">
        <f>H80-J80</f>
        <v>6410</v>
      </c>
      <c r="O80" s="60">
        <f>I80-J80</f>
        <v>6410</v>
      </c>
    </row>
    <row r="81" spans="5:15" ht="12" customHeight="1">
      <c r="E81" s="10" t="s">
        <v>62</v>
      </c>
      <c r="F81" s="10"/>
      <c r="G81" s="27" t="s">
        <v>213</v>
      </c>
      <c r="H81" s="132">
        <v>112000</v>
      </c>
      <c r="I81" s="133">
        <f>H81</f>
        <v>112000</v>
      </c>
      <c r="J81" s="129">
        <v>71826</v>
      </c>
      <c r="K81" s="60"/>
      <c r="L81" s="60"/>
      <c r="M81" s="60">
        <f>J81</f>
        <v>71826</v>
      </c>
      <c r="N81" s="60">
        <f>H81-J81</f>
        <v>40174</v>
      </c>
      <c r="O81" s="60">
        <f>I81-J81</f>
        <v>40174</v>
      </c>
    </row>
    <row r="82" spans="5:15" ht="12.75" customHeight="1">
      <c r="E82" s="10" t="s">
        <v>29</v>
      </c>
      <c r="F82" s="10"/>
      <c r="G82" s="27" t="s">
        <v>214</v>
      </c>
      <c r="H82" s="132">
        <v>43000</v>
      </c>
      <c r="I82" s="133">
        <f>H82</f>
        <v>43000</v>
      </c>
      <c r="J82" s="129">
        <v>42999</v>
      </c>
      <c r="K82" s="60"/>
      <c r="L82" s="60"/>
      <c r="M82" s="60">
        <f>J82</f>
        <v>42999</v>
      </c>
      <c r="N82" s="60">
        <f>H82-J82</f>
        <v>1</v>
      </c>
      <c r="O82" s="60">
        <f>I82-J82</f>
        <v>1</v>
      </c>
    </row>
    <row r="83" spans="5:15" ht="12.75" customHeight="1">
      <c r="E83" s="10" t="s">
        <v>30</v>
      </c>
      <c r="F83" s="10"/>
      <c r="G83" s="27" t="s">
        <v>238</v>
      </c>
      <c r="H83" s="132">
        <v>50000</v>
      </c>
      <c r="I83" s="133">
        <f>H83</f>
        <v>50000</v>
      </c>
      <c r="J83" s="129">
        <v>46453</v>
      </c>
      <c r="K83" s="60"/>
      <c r="L83" s="60"/>
      <c r="M83" s="60">
        <f>J83</f>
        <v>46453</v>
      </c>
      <c r="N83" s="60">
        <f>H83-J83</f>
        <v>3547</v>
      </c>
      <c r="O83" s="60">
        <f>I83-J83</f>
        <v>3547</v>
      </c>
    </row>
    <row r="84" spans="5:15" ht="16.5" customHeight="1">
      <c r="E84" s="71" t="s">
        <v>105</v>
      </c>
      <c r="F84" s="10"/>
      <c r="G84" s="71" t="s">
        <v>215</v>
      </c>
      <c r="H84" s="63">
        <f>SUM(H79:H83)</f>
        <v>318000</v>
      </c>
      <c r="I84" s="63">
        <f aca="true" t="shared" si="8" ref="I84:O84">SUM(I79:I83)</f>
        <v>318000</v>
      </c>
      <c r="J84" s="63">
        <f t="shared" si="8"/>
        <v>259052.53999999998</v>
      </c>
      <c r="K84" s="63"/>
      <c r="L84" s="63"/>
      <c r="M84" s="63">
        <f t="shared" si="8"/>
        <v>259052.53999999998</v>
      </c>
      <c r="N84" s="63">
        <f t="shared" si="8"/>
        <v>58947.46000000001</v>
      </c>
      <c r="O84" s="63">
        <f t="shared" si="8"/>
        <v>58947.46000000001</v>
      </c>
    </row>
    <row r="85" spans="5:16" ht="29.25" customHeight="1">
      <c r="E85" s="161" t="s">
        <v>216</v>
      </c>
      <c r="F85" s="162"/>
      <c r="G85" s="162"/>
      <c r="H85" s="162"/>
      <c r="I85" s="162"/>
      <c r="J85" s="162"/>
      <c r="K85" s="162"/>
      <c r="L85" s="162"/>
      <c r="M85" s="162"/>
      <c r="N85" s="162"/>
      <c r="O85" s="156"/>
      <c r="P85" s="64"/>
    </row>
    <row r="86" spans="5:15" ht="12.75" customHeight="1">
      <c r="E86" s="10" t="s">
        <v>62</v>
      </c>
      <c r="F86" s="73"/>
      <c r="G86" s="101" t="s">
        <v>219</v>
      </c>
      <c r="H86" s="60">
        <v>75000</v>
      </c>
      <c r="I86" s="60">
        <f>H86</f>
        <v>75000</v>
      </c>
      <c r="J86" s="92">
        <v>75000</v>
      </c>
      <c r="K86" s="63"/>
      <c r="L86" s="63"/>
      <c r="M86" s="60">
        <f>J86</f>
        <v>75000</v>
      </c>
      <c r="N86" s="60">
        <f>H86-M86</f>
        <v>0</v>
      </c>
      <c r="O86" s="70">
        <f>I86-M86</f>
        <v>0</v>
      </c>
    </row>
    <row r="87" spans="5:15" ht="12" customHeight="1">
      <c r="E87" s="10" t="s">
        <v>30</v>
      </c>
      <c r="F87" s="73"/>
      <c r="G87" s="101" t="s">
        <v>217</v>
      </c>
      <c r="H87" s="60">
        <v>25000</v>
      </c>
      <c r="I87" s="60">
        <f>H87</f>
        <v>25000</v>
      </c>
      <c r="J87" s="92">
        <v>25000</v>
      </c>
      <c r="K87" s="63"/>
      <c r="L87" s="63"/>
      <c r="M87" s="60">
        <f>J87</f>
        <v>25000</v>
      </c>
      <c r="N87" s="60">
        <f>H87-M87</f>
        <v>0</v>
      </c>
      <c r="O87" s="70">
        <f>I87-M87</f>
        <v>0</v>
      </c>
    </row>
    <row r="88" spans="5:15" ht="14.25" customHeight="1">
      <c r="E88" s="71" t="s">
        <v>105</v>
      </c>
      <c r="F88" s="10"/>
      <c r="G88" s="71" t="s">
        <v>218</v>
      </c>
      <c r="H88" s="36">
        <f>SUM(H86:H87)</f>
        <v>100000</v>
      </c>
      <c r="I88" s="36">
        <f>SUM(I86:I87)</f>
        <v>100000</v>
      </c>
      <c r="J88" s="36">
        <f>SUM(J86:J87)</f>
        <v>100000</v>
      </c>
      <c r="K88" s="36"/>
      <c r="L88" s="36"/>
      <c r="M88" s="36">
        <f>SUM(M86:M87)</f>
        <v>100000</v>
      </c>
      <c r="N88" s="36">
        <f>SUM(N86:N87)</f>
        <v>0</v>
      </c>
      <c r="O88" s="36">
        <f>SUM(O86:O87)</f>
        <v>0</v>
      </c>
    </row>
    <row r="89" spans="5:15" ht="15.75" customHeight="1">
      <c r="E89" s="161" t="s">
        <v>189</v>
      </c>
      <c r="F89" s="162"/>
      <c r="G89" s="162"/>
      <c r="H89" s="162"/>
      <c r="I89" s="162"/>
      <c r="J89" s="155"/>
      <c r="K89" s="162"/>
      <c r="L89" s="162"/>
      <c r="M89" s="162"/>
      <c r="N89" s="162"/>
      <c r="O89" s="156"/>
    </row>
    <row r="90" spans="5:15" ht="14.25" customHeight="1">
      <c r="E90" s="10" t="s">
        <v>62</v>
      </c>
      <c r="F90" s="81"/>
      <c r="G90" s="27" t="s">
        <v>287</v>
      </c>
      <c r="H90" s="28">
        <v>169000</v>
      </c>
      <c r="I90" s="28">
        <f>H90</f>
        <v>169000</v>
      </c>
      <c r="J90" s="130">
        <v>158500</v>
      </c>
      <c r="K90" s="36"/>
      <c r="L90" s="36"/>
      <c r="M90" s="60">
        <f>J90</f>
        <v>158500</v>
      </c>
      <c r="N90" s="60">
        <f>H90-M90</f>
        <v>10500</v>
      </c>
      <c r="O90" s="60">
        <f>I90-M90</f>
        <v>10500</v>
      </c>
    </row>
    <row r="91" spans="5:15" ht="13.5" customHeight="1">
      <c r="E91" s="71" t="s">
        <v>105</v>
      </c>
      <c r="F91" s="10"/>
      <c r="G91" s="71" t="s">
        <v>288</v>
      </c>
      <c r="H91" s="36">
        <f>H90</f>
        <v>169000</v>
      </c>
      <c r="I91" s="36">
        <f>I90</f>
        <v>169000</v>
      </c>
      <c r="J91" s="36">
        <f>J90</f>
        <v>158500</v>
      </c>
      <c r="K91" s="36"/>
      <c r="L91" s="36"/>
      <c r="M91" s="36">
        <f>M90</f>
        <v>158500</v>
      </c>
      <c r="N91" s="36">
        <f>N90</f>
        <v>10500</v>
      </c>
      <c r="O91" s="36">
        <f>O90</f>
        <v>10500</v>
      </c>
    </row>
    <row r="92" spans="5:15" ht="30" customHeight="1">
      <c r="E92" s="181" t="s">
        <v>220</v>
      </c>
      <c r="F92" s="182"/>
      <c r="G92" s="182"/>
      <c r="H92" s="182"/>
      <c r="I92" s="182"/>
      <c r="J92" s="182"/>
      <c r="K92" s="182"/>
      <c r="L92" s="182"/>
      <c r="M92" s="182"/>
      <c r="N92" s="182"/>
      <c r="O92" s="183"/>
    </row>
    <row r="93" spans="5:15" ht="13.5" customHeight="1">
      <c r="E93" s="152" t="s">
        <v>28</v>
      </c>
      <c r="F93" s="152"/>
      <c r="G93" s="153" t="s">
        <v>261</v>
      </c>
      <c r="H93" s="132">
        <f>370000-90000</f>
        <v>280000</v>
      </c>
      <c r="I93" s="132">
        <f>H93</f>
        <v>280000</v>
      </c>
      <c r="J93" s="130">
        <v>253411.94</v>
      </c>
      <c r="K93" s="151"/>
      <c r="L93" s="151"/>
      <c r="M93" s="151">
        <f>J93</f>
        <v>253411.94</v>
      </c>
      <c r="N93" s="151">
        <f>I93-J93</f>
        <v>26588.059999999998</v>
      </c>
      <c r="O93" s="151">
        <f>H93-M93</f>
        <v>26588.059999999998</v>
      </c>
    </row>
    <row r="94" spans="5:15" ht="15.75" customHeight="1">
      <c r="E94" s="154" t="s">
        <v>105</v>
      </c>
      <c r="F94" s="152"/>
      <c r="G94" s="154" t="s">
        <v>262</v>
      </c>
      <c r="H94" s="66">
        <f>H93</f>
        <v>280000</v>
      </c>
      <c r="I94" s="66">
        <f aca="true" t="shared" si="9" ref="I94:O94">I93</f>
        <v>280000</v>
      </c>
      <c r="J94" s="66">
        <f t="shared" si="9"/>
        <v>253411.94</v>
      </c>
      <c r="K94" s="66"/>
      <c r="L94" s="66"/>
      <c r="M94" s="66">
        <f t="shared" si="9"/>
        <v>253411.94</v>
      </c>
      <c r="N94" s="66">
        <f t="shared" si="9"/>
        <v>26588.059999999998</v>
      </c>
      <c r="O94" s="66">
        <f t="shared" si="9"/>
        <v>26588.059999999998</v>
      </c>
    </row>
    <row r="95" spans="5:15" ht="30" customHeight="1">
      <c r="E95" s="181" t="s">
        <v>220</v>
      </c>
      <c r="F95" s="182"/>
      <c r="G95" s="182"/>
      <c r="H95" s="182"/>
      <c r="I95" s="182"/>
      <c r="J95" s="182"/>
      <c r="K95" s="182"/>
      <c r="L95" s="182"/>
      <c r="M95" s="182"/>
      <c r="N95" s="182"/>
      <c r="O95" s="183"/>
    </row>
    <row r="96" spans="5:15" ht="12.75">
      <c r="E96" s="152" t="s">
        <v>27</v>
      </c>
      <c r="F96" s="152"/>
      <c r="G96" s="153" t="s">
        <v>221</v>
      </c>
      <c r="H96" s="132">
        <v>450000</v>
      </c>
      <c r="I96" s="132">
        <f aca="true" t="shared" si="10" ref="I96:I101">H96</f>
        <v>450000</v>
      </c>
      <c r="J96" s="130">
        <v>450000</v>
      </c>
      <c r="K96" s="151"/>
      <c r="L96" s="151"/>
      <c r="M96" s="151">
        <f aca="true" t="shared" si="11" ref="M96:M101">J96</f>
        <v>450000</v>
      </c>
      <c r="N96" s="151">
        <f aca="true" t="shared" si="12" ref="N96:N101">H96-J96</f>
        <v>0</v>
      </c>
      <c r="O96" s="151">
        <f aca="true" t="shared" si="13" ref="O96:O101">I96-J96</f>
        <v>0</v>
      </c>
    </row>
    <row r="97" spans="5:15" ht="12.75">
      <c r="E97" s="152" t="s">
        <v>28</v>
      </c>
      <c r="F97" s="152"/>
      <c r="G97" s="153" t="s">
        <v>222</v>
      </c>
      <c r="H97" s="132">
        <f>265000+70000</f>
        <v>335000</v>
      </c>
      <c r="I97" s="132">
        <f t="shared" si="10"/>
        <v>335000</v>
      </c>
      <c r="J97" s="130">
        <v>309838.8</v>
      </c>
      <c r="K97" s="151"/>
      <c r="L97" s="151"/>
      <c r="M97" s="151">
        <f t="shared" si="11"/>
        <v>309838.8</v>
      </c>
      <c r="N97" s="151">
        <f t="shared" si="12"/>
        <v>25161.20000000001</v>
      </c>
      <c r="O97" s="151">
        <f t="shared" si="13"/>
        <v>25161.20000000001</v>
      </c>
    </row>
    <row r="98" spans="5:15" ht="12.75">
      <c r="E98" s="152" t="s">
        <v>62</v>
      </c>
      <c r="F98" s="152"/>
      <c r="G98" s="153" t="s">
        <v>223</v>
      </c>
      <c r="H98" s="132">
        <v>158000</v>
      </c>
      <c r="I98" s="132">
        <f t="shared" si="10"/>
        <v>158000</v>
      </c>
      <c r="J98" s="130">
        <v>157933</v>
      </c>
      <c r="K98" s="151"/>
      <c r="L98" s="151"/>
      <c r="M98" s="151">
        <f t="shared" si="11"/>
        <v>157933</v>
      </c>
      <c r="N98" s="151">
        <f t="shared" si="12"/>
        <v>67</v>
      </c>
      <c r="O98" s="151">
        <f t="shared" si="13"/>
        <v>67</v>
      </c>
    </row>
    <row r="99" spans="5:15" ht="12.75">
      <c r="E99" s="152" t="s">
        <v>62</v>
      </c>
      <c r="F99" s="152"/>
      <c r="G99" s="153" t="s">
        <v>223</v>
      </c>
      <c r="H99" s="132">
        <f>643000-70000</f>
        <v>573000</v>
      </c>
      <c r="I99" s="132">
        <f t="shared" si="10"/>
        <v>573000</v>
      </c>
      <c r="J99" s="130">
        <v>99990</v>
      </c>
      <c r="K99" s="151"/>
      <c r="L99" s="151"/>
      <c r="M99" s="151">
        <f t="shared" si="11"/>
        <v>99990</v>
      </c>
      <c r="N99" s="151">
        <f t="shared" si="12"/>
        <v>473010</v>
      </c>
      <c r="O99" s="151">
        <f t="shared" si="13"/>
        <v>473010</v>
      </c>
    </row>
    <row r="100" spans="5:15" ht="15" customHeight="1">
      <c r="E100" s="152" t="s">
        <v>29</v>
      </c>
      <c r="F100" s="152"/>
      <c r="G100" s="153" t="s">
        <v>224</v>
      </c>
      <c r="H100" s="132">
        <v>3957400</v>
      </c>
      <c r="I100" s="132">
        <f t="shared" si="10"/>
        <v>3957400</v>
      </c>
      <c r="J100" s="130">
        <v>3034136.53</v>
      </c>
      <c r="K100" s="151"/>
      <c r="L100" s="151"/>
      <c r="M100" s="151">
        <f t="shared" si="11"/>
        <v>3034136.53</v>
      </c>
      <c r="N100" s="151">
        <f t="shared" si="12"/>
        <v>923263.4700000002</v>
      </c>
      <c r="O100" s="151">
        <f t="shared" si="13"/>
        <v>923263.4700000002</v>
      </c>
    </row>
    <row r="101" spans="5:15" ht="15" customHeight="1">
      <c r="E101" s="10" t="s">
        <v>30</v>
      </c>
      <c r="F101" s="152"/>
      <c r="G101" s="153" t="s">
        <v>304</v>
      </c>
      <c r="H101" s="132">
        <v>32500</v>
      </c>
      <c r="I101" s="132">
        <f t="shared" si="10"/>
        <v>32500</v>
      </c>
      <c r="J101" s="130">
        <v>32500</v>
      </c>
      <c r="K101" s="151"/>
      <c r="L101" s="151"/>
      <c r="M101" s="151">
        <f t="shared" si="11"/>
        <v>32500</v>
      </c>
      <c r="N101" s="151">
        <f t="shared" si="12"/>
        <v>0</v>
      </c>
      <c r="O101" s="151">
        <f t="shared" si="13"/>
        <v>0</v>
      </c>
    </row>
    <row r="102" spans="5:15" ht="14.25" customHeight="1">
      <c r="E102" s="71" t="s">
        <v>105</v>
      </c>
      <c r="F102" s="10"/>
      <c r="G102" s="71" t="s">
        <v>225</v>
      </c>
      <c r="H102" s="63">
        <f>SUM(H96:H101)</f>
        <v>5505900</v>
      </c>
      <c r="I102" s="63">
        <f>SUM(I96:I101)</f>
        <v>5505900</v>
      </c>
      <c r="J102" s="63">
        <f>SUM(J96:J101)</f>
        <v>4084398.33</v>
      </c>
      <c r="K102" s="63"/>
      <c r="L102" s="63"/>
      <c r="M102" s="63">
        <f>SUM(M96:M101)</f>
        <v>4084398.33</v>
      </c>
      <c r="N102" s="63">
        <f>SUM(N96:N101)</f>
        <v>1421501.6700000002</v>
      </c>
      <c r="O102" s="63">
        <f>SUM(O96:O101)</f>
        <v>1421501.6700000002</v>
      </c>
    </row>
    <row r="103" spans="5:15" ht="24.75" customHeight="1" hidden="1">
      <c r="E103" s="167" t="s">
        <v>249</v>
      </c>
      <c r="F103" s="168"/>
      <c r="G103" s="168"/>
      <c r="H103" s="168"/>
      <c r="I103" s="168"/>
      <c r="J103" s="168"/>
      <c r="K103" s="168"/>
      <c r="L103" s="168"/>
      <c r="M103" s="168"/>
      <c r="N103" s="168"/>
      <c r="O103" s="170"/>
    </row>
    <row r="104" spans="5:15" ht="33" customHeight="1" hidden="1">
      <c r="E104" s="88" t="s">
        <v>257</v>
      </c>
      <c r="F104" s="10"/>
      <c r="G104" s="131" t="s">
        <v>255</v>
      </c>
      <c r="H104" s="59"/>
      <c r="I104" s="59"/>
      <c r="J104" s="59"/>
      <c r="K104" s="59"/>
      <c r="L104" s="59"/>
      <c r="M104" s="59"/>
      <c r="N104" s="59"/>
      <c r="O104" s="59"/>
    </row>
    <row r="105" spans="5:15" ht="13.5" customHeight="1" hidden="1">
      <c r="E105" s="10" t="s">
        <v>65</v>
      </c>
      <c r="F105" s="10"/>
      <c r="G105" s="131" t="s">
        <v>256</v>
      </c>
      <c r="H105" s="59"/>
      <c r="I105" s="59"/>
      <c r="J105" s="59"/>
      <c r="K105" s="59"/>
      <c r="L105" s="59"/>
      <c r="M105" s="59"/>
      <c r="N105" s="59"/>
      <c r="O105" s="59"/>
    </row>
    <row r="106" spans="5:15" ht="13.5" customHeight="1" hidden="1">
      <c r="E106" s="10" t="s">
        <v>29</v>
      </c>
      <c r="F106" s="10"/>
      <c r="G106" s="131" t="s">
        <v>260</v>
      </c>
      <c r="H106" s="59"/>
      <c r="I106" s="59"/>
      <c r="J106" s="59"/>
      <c r="K106" s="59"/>
      <c r="L106" s="59"/>
      <c r="M106" s="59"/>
      <c r="N106" s="59"/>
      <c r="O106" s="59"/>
    </row>
    <row r="107" spans="5:15" ht="13.5" customHeight="1" hidden="1">
      <c r="E107" s="71" t="s">
        <v>105</v>
      </c>
      <c r="F107" s="73"/>
      <c r="G107" s="71" t="s">
        <v>248</v>
      </c>
      <c r="H107" s="63"/>
      <c r="I107" s="63"/>
      <c r="J107" s="63"/>
      <c r="K107" s="63"/>
      <c r="L107" s="63"/>
      <c r="M107" s="63"/>
      <c r="N107" s="63"/>
      <c r="O107" s="63"/>
    </row>
    <row r="108" spans="5:15" ht="17.25" customHeight="1">
      <c r="E108" s="176" t="s">
        <v>276</v>
      </c>
      <c r="F108" s="177"/>
      <c r="G108" s="177"/>
      <c r="H108" s="177"/>
      <c r="I108" s="177"/>
      <c r="J108" s="184"/>
      <c r="K108" s="177"/>
      <c r="L108" s="177"/>
      <c r="M108" s="177"/>
      <c r="N108" s="177"/>
      <c r="O108" s="178"/>
    </row>
    <row r="109" spans="5:15" ht="15" customHeight="1">
      <c r="E109" s="10" t="s">
        <v>24</v>
      </c>
      <c r="F109" s="10"/>
      <c r="G109" s="76" t="s">
        <v>226</v>
      </c>
      <c r="H109" s="60">
        <v>311951.61</v>
      </c>
      <c r="I109" s="60">
        <f aca="true" t="shared" si="14" ref="I109:I115">H109</f>
        <v>311951.61</v>
      </c>
      <c r="J109" s="130">
        <v>311951.61</v>
      </c>
      <c r="K109" s="28"/>
      <c r="L109" s="28"/>
      <c r="M109" s="60">
        <f aca="true" t="shared" si="15" ref="M109:M114">J109</f>
        <v>311951.61</v>
      </c>
      <c r="N109" s="60">
        <f aca="true" t="shared" si="16" ref="N109:N114">H109-J109</f>
        <v>0</v>
      </c>
      <c r="O109" s="60">
        <f aca="true" t="shared" si="17" ref="O109:O114">I109-J109</f>
        <v>0</v>
      </c>
    </row>
    <row r="110" spans="5:15" ht="15" customHeight="1">
      <c r="E110" s="10" t="s">
        <v>61</v>
      </c>
      <c r="F110" s="10"/>
      <c r="G110" s="76" t="s">
        <v>227</v>
      </c>
      <c r="H110" s="60">
        <v>94208.09</v>
      </c>
      <c r="I110" s="60">
        <f t="shared" si="14"/>
        <v>94208.09</v>
      </c>
      <c r="J110" s="130">
        <v>94208.09</v>
      </c>
      <c r="K110" s="28"/>
      <c r="L110" s="28"/>
      <c r="M110" s="60">
        <f t="shared" si="15"/>
        <v>94208.09</v>
      </c>
      <c r="N110" s="60">
        <f t="shared" si="16"/>
        <v>0</v>
      </c>
      <c r="O110" s="60">
        <f t="shared" si="17"/>
        <v>0</v>
      </c>
    </row>
    <row r="111" spans="5:15" ht="15.75" customHeight="1">
      <c r="E111" s="10" t="s">
        <v>65</v>
      </c>
      <c r="F111" s="10"/>
      <c r="G111" s="76" t="s">
        <v>228</v>
      </c>
      <c r="H111" s="60">
        <v>800</v>
      </c>
      <c r="I111" s="60">
        <f t="shared" si="14"/>
        <v>800</v>
      </c>
      <c r="J111" s="129">
        <v>800</v>
      </c>
      <c r="K111" s="28"/>
      <c r="L111" s="28"/>
      <c r="M111" s="60">
        <f t="shared" si="15"/>
        <v>800</v>
      </c>
      <c r="N111" s="60">
        <f t="shared" si="16"/>
        <v>0</v>
      </c>
      <c r="O111" s="60">
        <f t="shared" si="17"/>
        <v>0</v>
      </c>
    </row>
    <row r="112" spans="5:15" ht="36.75" customHeight="1">
      <c r="E112" s="88" t="s">
        <v>273</v>
      </c>
      <c r="F112" s="87"/>
      <c r="G112" s="103" t="s">
        <v>274</v>
      </c>
      <c r="H112" s="60">
        <v>2046740.3</v>
      </c>
      <c r="I112" s="60">
        <f t="shared" si="14"/>
        <v>2046740.3</v>
      </c>
      <c r="J112" s="145">
        <v>2046000</v>
      </c>
      <c r="K112" s="28"/>
      <c r="L112" s="28"/>
      <c r="M112" s="60">
        <f t="shared" si="15"/>
        <v>2046000</v>
      </c>
      <c r="N112" s="60">
        <f t="shared" si="16"/>
        <v>740.3000000000466</v>
      </c>
      <c r="O112" s="60">
        <f t="shared" si="17"/>
        <v>740.3000000000466</v>
      </c>
    </row>
    <row r="113" spans="5:15" ht="36.75" customHeight="1">
      <c r="E113" s="88" t="s">
        <v>273</v>
      </c>
      <c r="F113" s="87"/>
      <c r="G113" s="103" t="s">
        <v>282</v>
      </c>
      <c r="H113" s="60">
        <v>352200</v>
      </c>
      <c r="I113" s="60">
        <f t="shared" si="14"/>
        <v>352200</v>
      </c>
      <c r="J113" s="145">
        <v>352200</v>
      </c>
      <c r="K113" s="28"/>
      <c r="L113" s="28"/>
      <c r="M113" s="60">
        <f t="shared" si="15"/>
        <v>352200</v>
      </c>
      <c r="N113" s="60">
        <f t="shared" si="16"/>
        <v>0</v>
      </c>
      <c r="O113" s="60">
        <f t="shared" si="17"/>
        <v>0</v>
      </c>
    </row>
    <row r="114" spans="5:15" ht="36.75" customHeight="1">
      <c r="E114" s="88" t="s">
        <v>273</v>
      </c>
      <c r="F114" s="87"/>
      <c r="G114" s="103" t="s">
        <v>275</v>
      </c>
      <c r="H114" s="60">
        <v>150000</v>
      </c>
      <c r="I114" s="60">
        <f t="shared" si="14"/>
        <v>150000</v>
      </c>
      <c r="J114" s="145">
        <v>105972.6</v>
      </c>
      <c r="K114" s="28"/>
      <c r="L114" s="28"/>
      <c r="M114" s="60">
        <f t="shared" si="15"/>
        <v>105972.6</v>
      </c>
      <c r="N114" s="60">
        <f t="shared" si="16"/>
        <v>44027.399999999994</v>
      </c>
      <c r="O114" s="60">
        <f t="shared" si="17"/>
        <v>44027.399999999994</v>
      </c>
    </row>
    <row r="115" spans="5:15" ht="36.75" customHeight="1">
      <c r="E115" s="88" t="s">
        <v>273</v>
      </c>
      <c r="F115" s="87"/>
      <c r="G115" s="103" t="s">
        <v>274</v>
      </c>
      <c r="H115" s="60">
        <v>177880</v>
      </c>
      <c r="I115" s="60">
        <f t="shared" si="14"/>
        <v>177880</v>
      </c>
      <c r="J115" s="145">
        <v>177880</v>
      </c>
      <c r="K115" s="28"/>
      <c r="L115" s="28"/>
      <c r="M115" s="60">
        <f>J115</f>
        <v>177880</v>
      </c>
      <c r="N115" s="60">
        <f>H115-J115</f>
        <v>0</v>
      </c>
      <c r="O115" s="60">
        <f>I115-J115</f>
        <v>0</v>
      </c>
    </row>
    <row r="116" spans="5:15" ht="15" customHeight="1">
      <c r="E116" s="71" t="s">
        <v>105</v>
      </c>
      <c r="F116" s="73"/>
      <c r="G116" s="77" t="s">
        <v>283</v>
      </c>
      <c r="H116" s="63">
        <f>H109+H110+H111+H112+H113+H114+H115</f>
        <v>3133780</v>
      </c>
      <c r="I116" s="63">
        <f>I109+I110+I111+I112+I113+I114+I115</f>
        <v>3133780</v>
      </c>
      <c r="J116" s="63">
        <f>J109+J110+J111+J112+J113+J114+J115</f>
        <v>3089012.3000000003</v>
      </c>
      <c r="K116" s="63"/>
      <c r="L116" s="63"/>
      <c r="M116" s="63">
        <f>M109+M110+M111+M112+M113+M114+M115</f>
        <v>3089012.3000000003</v>
      </c>
      <c r="N116" s="63">
        <f>N109+N110+N111+N112+N11+N1153+N114</f>
        <v>70516.63000000021</v>
      </c>
      <c r="O116" s="63">
        <f>O109+O110+O111+O112+O113+O114+O115</f>
        <v>44767.70000000004</v>
      </c>
    </row>
    <row r="117" spans="5:15" ht="15" customHeight="1">
      <c r="E117" s="172" t="s">
        <v>229</v>
      </c>
      <c r="F117" s="173"/>
      <c r="G117" s="173"/>
      <c r="H117" s="173"/>
      <c r="I117" s="173"/>
      <c r="J117" s="173"/>
      <c r="K117" s="173"/>
      <c r="L117" s="173"/>
      <c r="M117" s="173"/>
      <c r="N117" s="173"/>
      <c r="O117" s="175"/>
    </row>
    <row r="118" spans="5:15" ht="36.75" customHeight="1">
      <c r="E118" s="88" t="s">
        <v>230</v>
      </c>
      <c r="F118" s="73"/>
      <c r="G118" s="103" t="s">
        <v>239</v>
      </c>
      <c r="H118" s="59">
        <v>60000</v>
      </c>
      <c r="I118" s="59">
        <f>H118</f>
        <v>60000</v>
      </c>
      <c r="J118" s="59">
        <v>60000</v>
      </c>
      <c r="K118" s="10"/>
      <c r="L118" s="10"/>
      <c r="M118" s="59">
        <f>J118</f>
        <v>60000</v>
      </c>
      <c r="N118" s="59">
        <f>I118-J118</f>
        <v>0</v>
      </c>
      <c r="O118" s="59">
        <f>I118-M118</f>
        <v>0</v>
      </c>
    </row>
    <row r="119" spans="5:15" ht="14.25" customHeight="1">
      <c r="E119" s="71" t="s">
        <v>105</v>
      </c>
      <c r="F119" s="113"/>
      <c r="G119" s="77" t="s">
        <v>244</v>
      </c>
      <c r="H119" s="93">
        <f>SUM(H118:H118)</f>
        <v>60000</v>
      </c>
      <c r="I119" s="93">
        <f>SUM(I118:I118)</f>
        <v>60000</v>
      </c>
      <c r="J119" s="93">
        <f>SUM(J118:J118)</f>
        <v>60000</v>
      </c>
      <c r="K119" s="93"/>
      <c r="L119" s="93"/>
      <c r="M119" s="93">
        <f>SUM(M118:M118)</f>
        <v>60000</v>
      </c>
      <c r="N119" s="93">
        <f>SUM(N118:N118)</f>
        <v>0</v>
      </c>
      <c r="O119" s="93">
        <f>SUM(O118:O118)</f>
        <v>0</v>
      </c>
    </row>
    <row r="120" spans="5:15" ht="15" customHeight="1">
      <c r="E120" s="172" t="s">
        <v>240</v>
      </c>
      <c r="F120" s="173"/>
      <c r="G120" s="173"/>
      <c r="H120" s="173"/>
      <c r="I120" s="173"/>
      <c r="J120" s="173"/>
      <c r="K120" s="173"/>
      <c r="L120" s="173"/>
      <c r="M120" s="173"/>
      <c r="N120" s="173"/>
      <c r="O120" s="175"/>
    </row>
    <row r="121" spans="5:15" ht="29.25" customHeight="1">
      <c r="E121" s="88" t="s">
        <v>241</v>
      </c>
      <c r="F121" s="73"/>
      <c r="G121" s="103" t="s">
        <v>242</v>
      </c>
      <c r="H121" s="59">
        <v>16000</v>
      </c>
      <c r="I121" s="59">
        <f>H121</f>
        <v>16000</v>
      </c>
      <c r="J121" s="59">
        <v>0</v>
      </c>
      <c r="K121" s="10"/>
      <c r="L121" s="10"/>
      <c r="M121" s="59">
        <f>J121</f>
        <v>0</v>
      </c>
      <c r="N121" s="59">
        <f>I121-J121</f>
        <v>16000</v>
      </c>
      <c r="O121" s="59">
        <f>I121-M121</f>
        <v>16000</v>
      </c>
    </row>
    <row r="122" spans="5:15" ht="14.25" customHeight="1">
      <c r="E122" s="71" t="s">
        <v>105</v>
      </c>
      <c r="F122" s="113"/>
      <c r="G122" s="77" t="s">
        <v>243</v>
      </c>
      <c r="H122" s="93">
        <f>SUM(H121:H121)</f>
        <v>16000</v>
      </c>
      <c r="I122" s="93">
        <f>SUM(I121:I121)</f>
        <v>16000</v>
      </c>
      <c r="J122" s="93">
        <f>SUM(J121:J121)</f>
        <v>0</v>
      </c>
      <c r="K122" s="93"/>
      <c r="L122" s="93"/>
      <c r="M122" s="93">
        <f>SUM(M121:M121)</f>
        <v>0</v>
      </c>
      <c r="N122" s="93">
        <f>SUM(N121:N121)</f>
        <v>16000</v>
      </c>
      <c r="O122" s="93">
        <f>SUM(O121:O121)</f>
        <v>16000</v>
      </c>
    </row>
    <row r="123" spans="5:15" ht="14.25" customHeight="1">
      <c r="E123" s="142" t="s">
        <v>277</v>
      </c>
      <c r="F123" s="143"/>
      <c r="G123" s="144"/>
      <c r="H123" s="89"/>
      <c r="I123" s="89"/>
      <c r="J123" s="89"/>
      <c r="K123" s="89"/>
      <c r="L123" s="89"/>
      <c r="M123" s="89"/>
      <c r="N123" s="89"/>
      <c r="O123" s="90"/>
    </row>
    <row r="124" spans="5:15" ht="36.75" customHeight="1">
      <c r="E124" s="88" t="s">
        <v>273</v>
      </c>
      <c r="F124" s="87"/>
      <c r="G124" s="103" t="s">
        <v>278</v>
      </c>
      <c r="H124" s="60">
        <v>6133000</v>
      </c>
      <c r="I124" s="60">
        <f>H124</f>
        <v>6133000</v>
      </c>
      <c r="J124" s="145">
        <v>6133000</v>
      </c>
      <c r="K124" s="28"/>
      <c r="L124" s="28"/>
      <c r="M124" s="60">
        <f>J124</f>
        <v>6133000</v>
      </c>
      <c r="N124" s="60">
        <f>H124-J124</f>
        <v>0</v>
      </c>
      <c r="O124" s="60">
        <f>I124-J124</f>
        <v>0</v>
      </c>
    </row>
    <row r="125" spans="5:15" ht="36.75" customHeight="1">
      <c r="E125" s="88" t="s">
        <v>273</v>
      </c>
      <c r="F125" s="87"/>
      <c r="G125" s="103" t="s">
        <v>279</v>
      </c>
      <c r="H125" s="60">
        <v>156000</v>
      </c>
      <c r="I125" s="60">
        <f>H125</f>
        <v>156000</v>
      </c>
      <c r="J125" s="145">
        <v>114158</v>
      </c>
      <c r="K125" s="28"/>
      <c r="L125" s="28"/>
      <c r="M125" s="60">
        <f>J125</f>
        <v>114158</v>
      </c>
      <c r="N125" s="60">
        <f>H125-J125</f>
        <v>41842</v>
      </c>
      <c r="O125" s="60">
        <f>I125-J125</f>
        <v>41842</v>
      </c>
    </row>
    <row r="126" spans="5:15" ht="14.25" customHeight="1">
      <c r="E126" s="71" t="s">
        <v>105</v>
      </c>
      <c r="F126" s="73"/>
      <c r="G126" s="103" t="s">
        <v>280</v>
      </c>
      <c r="H126" s="36">
        <f>SUM(H124:H125)</f>
        <v>6289000</v>
      </c>
      <c r="I126" s="36">
        <f aca="true" t="shared" si="18" ref="I126:O126">SUM(I124:I125)</f>
        <v>6289000</v>
      </c>
      <c r="J126" s="36">
        <f t="shared" si="18"/>
        <v>6247158</v>
      </c>
      <c r="K126" s="36"/>
      <c r="L126" s="36"/>
      <c r="M126" s="36">
        <f t="shared" si="18"/>
        <v>6247158</v>
      </c>
      <c r="N126" s="36">
        <f t="shared" si="18"/>
        <v>41842</v>
      </c>
      <c r="O126" s="36">
        <f t="shared" si="18"/>
        <v>41842</v>
      </c>
    </row>
    <row r="127" spans="5:15" ht="13.5" customHeight="1">
      <c r="E127" s="176" t="s">
        <v>231</v>
      </c>
      <c r="F127" s="177"/>
      <c r="G127" s="177"/>
      <c r="H127" s="177"/>
      <c r="I127" s="177"/>
      <c r="J127" s="177"/>
      <c r="K127" s="177"/>
      <c r="L127" s="177"/>
      <c r="M127" s="177"/>
      <c r="N127" s="177"/>
      <c r="O127" s="178"/>
    </row>
    <row r="128" spans="5:15" ht="14.25" customHeight="1">
      <c r="E128" s="10" t="s">
        <v>65</v>
      </c>
      <c r="F128" s="73"/>
      <c r="G128" s="112" t="s">
        <v>232</v>
      </c>
      <c r="H128" s="60">
        <v>60000</v>
      </c>
      <c r="I128" s="60">
        <v>60000</v>
      </c>
      <c r="J128" s="60">
        <v>59413</v>
      </c>
      <c r="K128" s="60"/>
      <c r="L128" s="60"/>
      <c r="M128" s="60">
        <f>J128</f>
        <v>59413</v>
      </c>
      <c r="N128" s="60">
        <f>H128-J128</f>
        <v>587</v>
      </c>
      <c r="O128" s="60">
        <f>I128-J128</f>
        <v>587</v>
      </c>
    </row>
    <row r="129" spans="5:15" ht="12" customHeight="1">
      <c r="E129" s="71" t="s">
        <v>105</v>
      </c>
      <c r="F129" s="73"/>
      <c r="G129" s="71" t="s">
        <v>232</v>
      </c>
      <c r="H129" s="36">
        <f>H128</f>
        <v>60000</v>
      </c>
      <c r="I129" s="36">
        <f>I128</f>
        <v>60000</v>
      </c>
      <c r="J129" s="36">
        <f>J128</f>
        <v>59413</v>
      </c>
      <c r="K129" s="36"/>
      <c r="L129" s="36"/>
      <c r="M129" s="36">
        <f>M128</f>
        <v>59413</v>
      </c>
      <c r="N129" s="36">
        <f>N128</f>
        <v>587</v>
      </c>
      <c r="O129" s="36">
        <f>O128</f>
        <v>587</v>
      </c>
    </row>
    <row r="130" spans="5:15" ht="25.5" customHeight="1">
      <c r="E130" s="88" t="s">
        <v>49</v>
      </c>
      <c r="F130" s="10">
        <v>650</v>
      </c>
      <c r="G130" s="27"/>
      <c r="H130" s="28"/>
      <c r="I130" s="28"/>
      <c r="J130" s="28">
        <f>'Исполение бюджета (Доходы)'!F19-'Исполение бюджета (Расходы)'!J6</f>
        <v>-1451010.9100000039</v>
      </c>
      <c r="K130" s="28">
        <f>'Исполение бюджета (Доходы)'!G20-'Исполение бюджета (Расходы)'!K6</f>
        <v>0</v>
      </c>
      <c r="L130" s="28">
        <f>'Исполение бюджета (Доходы)'!H20-'Исполение бюджета (Расходы)'!L6</f>
        <v>0</v>
      </c>
      <c r="M130" s="28">
        <f>J130</f>
        <v>-1451010.9100000039</v>
      </c>
      <c r="N130" s="28">
        <f>N6</f>
        <v>2458426.880000001</v>
      </c>
      <c r="O130" s="28">
        <f>O6</f>
        <v>2432677.9500000007</v>
      </c>
    </row>
  </sheetData>
  <sheetProtection/>
  <mergeCells count="29">
    <mergeCell ref="H1:J1"/>
    <mergeCell ref="E8:O8"/>
    <mergeCell ref="H3:H4"/>
    <mergeCell ref="I3:I4"/>
    <mergeCell ref="J3:M3"/>
    <mergeCell ref="N3:O3"/>
    <mergeCell ref="E3:E4"/>
    <mergeCell ref="F3:F4"/>
    <mergeCell ref="G3:G4"/>
    <mergeCell ref="E127:O127"/>
    <mergeCell ref="E29:O29"/>
    <mergeCell ref="E32:O32"/>
    <mergeCell ref="E117:O117"/>
    <mergeCell ref="E95:O95"/>
    <mergeCell ref="E108:O108"/>
    <mergeCell ref="E120:O120"/>
    <mergeCell ref="E103:O103"/>
    <mergeCell ref="E63:L63"/>
    <mergeCell ref="E92:O92"/>
    <mergeCell ref="E89:O89"/>
    <mergeCell ref="A12:C12"/>
    <mergeCell ref="E43:O43"/>
    <mergeCell ref="E74:O74"/>
    <mergeCell ref="E85:O85"/>
    <mergeCell ref="E12:O12"/>
    <mergeCell ref="E59:L59"/>
    <mergeCell ref="E67:O67"/>
    <mergeCell ref="E71:O71"/>
    <mergeCell ref="E78:O7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1"/>
  <rowBreaks count="1" manualBreakCount="1">
    <brk id="9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zoomScalePageLayoutView="0" workbookViewId="0" topLeftCell="A1">
      <selection activeCell="D8" sqref="D8"/>
    </sheetView>
  </sheetViews>
  <sheetFormatPr defaultColWidth="9.125" defaultRowHeight="12.75"/>
  <cols>
    <col min="1" max="1" width="1.12109375" style="1" customWidth="1"/>
    <col min="2" max="2" width="29.375" style="23" customWidth="1"/>
    <col min="3" max="3" width="9.125" style="1" customWidth="1"/>
    <col min="4" max="4" width="20.875" style="1" customWidth="1"/>
    <col min="5" max="5" width="17.00390625" style="1" customWidth="1"/>
    <col min="6" max="6" width="19.375" style="1" customWidth="1"/>
    <col min="7" max="7" width="14.125" style="1" customWidth="1"/>
    <col min="8" max="8" width="11.75390625" style="1" customWidth="1"/>
    <col min="9" max="9" width="14.375" style="1" customWidth="1"/>
    <col min="10" max="10" width="18.00390625" style="1" customWidth="1"/>
    <col min="11" max="16384" width="9.125" style="1" customWidth="1"/>
  </cols>
  <sheetData>
    <row r="1" spans="1:10" ht="12.75">
      <c r="A1" s="4" t="s">
        <v>50</v>
      </c>
      <c r="B1" s="25"/>
      <c r="C1" s="4"/>
      <c r="D1" s="4"/>
      <c r="E1" s="4"/>
      <c r="F1" s="4"/>
      <c r="G1" s="4"/>
      <c r="H1" s="4"/>
      <c r="I1" s="4"/>
      <c r="J1" s="11" t="s">
        <v>54</v>
      </c>
    </row>
    <row r="3" spans="2:10" ht="11.25">
      <c r="B3" s="157" t="s">
        <v>3</v>
      </c>
      <c r="C3" s="157" t="s">
        <v>20</v>
      </c>
      <c r="D3" s="157" t="s">
        <v>51</v>
      </c>
      <c r="E3" s="157" t="s">
        <v>53</v>
      </c>
      <c r="F3" s="157" t="s">
        <v>7</v>
      </c>
      <c r="G3" s="157"/>
      <c r="H3" s="157"/>
      <c r="I3" s="157"/>
      <c r="J3" s="157" t="s">
        <v>33</v>
      </c>
    </row>
    <row r="4" spans="2:10" ht="60" customHeight="1">
      <c r="B4" s="157"/>
      <c r="C4" s="157"/>
      <c r="D4" s="157"/>
      <c r="E4" s="157"/>
      <c r="F4" s="12" t="s">
        <v>52</v>
      </c>
      <c r="G4" s="12" t="s">
        <v>35</v>
      </c>
      <c r="H4" s="12" t="s">
        <v>36</v>
      </c>
      <c r="I4" s="12" t="s">
        <v>21</v>
      </c>
      <c r="J4" s="157"/>
    </row>
    <row r="5" spans="2:10" ht="11.25" customHeight="1">
      <c r="B5" s="14">
        <v>1</v>
      </c>
      <c r="C5" s="9">
        <f>B5+1</f>
        <v>2</v>
      </c>
      <c r="D5" s="9">
        <f aca="true" t="shared" si="0" ref="D5:J5">C5+1</f>
        <v>3</v>
      </c>
      <c r="E5" s="9">
        <f t="shared" si="0"/>
        <v>4</v>
      </c>
      <c r="F5" s="9">
        <f t="shared" si="0"/>
        <v>5</v>
      </c>
      <c r="G5" s="9">
        <f t="shared" si="0"/>
        <v>6</v>
      </c>
      <c r="H5" s="9">
        <f t="shared" si="0"/>
        <v>7</v>
      </c>
      <c r="I5" s="9">
        <f t="shared" si="0"/>
        <v>8</v>
      </c>
      <c r="J5" s="9">
        <f t="shared" si="0"/>
        <v>9</v>
      </c>
    </row>
    <row r="6" spans="2:10" ht="12" hidden="1" thickBot="1">
      <c r="B6" s="23" t="s">
        <v>4</v>
      </c>
      <c r="C6" s="1" t="s">
        <v>22</v>
      </c>
      <c r="D6" s="1" t="s">
        <v>5</v>
      </c>
      <c r="E6" s="1" t="s">
        <v>6</v>
      </c>
      <c r="F6" s="1" t="s">
        <v>15</v>
      </c>
      <c r="G6" s="1" t="s">
        <v>16</v>
      </c>
      <c r="H6" s="1" t="s">
        <v>17</v>
      </c>
      <c r="I6" s="1" t="s">
        <v>18</v>
      </c>
      <c r="J6" s="1" t="s">
        <v>19</v>
      </c>
    </row>
    <row r="7" spans="2:10" ht="22.5">
      <c r="B7" s="136" t="s">
        <v>55</v>
      </c>
      <c r="C7" s="10">
        <v>500</v>
      </c>
      <c r="D7" s="123" t="s">
        <v>142</v>
      </c>
      <c r="E7" s="121" t="s">
        <v>145</v>
      </c>
      <c r="F7" s="20">
        <f>F14</f>
        <v>1451010.9100000039</v>
      </c>
      <c r="G7" s="121" t="s">
        <v>145</v>
      </c>
      <c r="H7" s="121" t="s">
        <v>145</v>
      </c>
      <c r="I7" s="121">
        <f>I14</f>
        <v>1451010.9100000039</v>
      </c>
      <c r="J7" s="121" t="s">
        <v>145</v>
      </c>
    </row>
    <row r="8" spans="2:10" ht="11.25">
      <c r="B8" s="137" t="s">
        <v>23</v>
      </c>
      <c r="C8" s="10"/>
      <c r="D8" s="123"/>
      <c r="E8" s="121"/>
      <c r="F8" s="20"/>
      <c r="G8" s="121"/>
      <c r="H8" s="121"/>
      <c r="I8" s="121"/>
      <c r="J8" s="121"/>
    </row>
    <row r="9" spans="2:10" ht="22.5">
      <c r="B9" s="136" t="s">
        <v>56</v>
      </c>
      <c r="C9" s="10">
        <v>520</v>
      </c>
      <c r="D9" s="123" t="s">
        <v>142</v>
      </c>
      <c r="E9" s="121" t="s">
        <v>145</v>
      </c>
      <c r="F9" s="121" t="s">
        <v>145</v>
      </c>
      <c r="G9" s="121" t="s">
        <v>145</v>
      </c>
      <c r="H9" s="121" t="s">
        <v>145</v>
      </c>
      <c r="I9" s="121" t="s">
        <v>145</v>
      </c>
      <c r="J9" s="121" t="s">
        <v>145</v>
      </c>
    </row>
    <row r="10" spans="2:10" ht="11.25">
      <c r="B10" s="137" t="s">
        <v>57</v>
      </c>
      <c r="C10" s="10"/>
      <c r="D10" s="123"/>
      <c r="E10" s="121"/>
      <c r="F10" s="20"/>
      <c r="G10" s="121"/>
      <c r="H10" s="121"/>
      <c r="I10" s="121"/>
      <c r="J10" s="121"/>
    </row>
    <row r="11" spans="2:10" ht="22.5">
      <c r="B11" s="136" t="s">
        <v>58</v>
      </c>
      <c r="C11" s="10">
        <v>620</v>
      </c>
      <c r="D11" s="123" t="s">
        <v>142</v>
      </c>
      <c r="E11" s="121" t="s">
        <v>145</v>
      </c>
      <c r="F11" s="121" t="s">
        <v>145</v>
      </c>
      <c r="G11" s="121" t="s">
        <v>145</v>
      </c>
      <c r="H11" s="121" t="s">
        <v>145</v>
      </c>
      <c r="I11" s="121" t="s">
        <v>145</v>
      </c>
      <c r="J11" s="121" t="s">
        <v>145</v>
      </c>
    </row>
    <row r="12" spans="2:10" ht="11.25">
      <c r="B12" s="137" t="s">
        <v>57</v>
      </c>
      <c r="C12" s="10"/>
      <c r="D12" s="123"/>
      <c r="E12" s="121"/>
      <c r="F12" s="20"/>
      <c r="G12" s="121"/>
      <c r="H12" s="121"/>
      <c r="I12" s="121"/>
      <c r="J12" s="121"/>
    </row>
    <row r="13" spans="2:10" ht="11.25">
      <c r="B13" s="136" t="s">
        <v>136</v>
      </c>
      <c r="C13" s="10">
        <v>700</v>
      </c>
      <c r="D13" s="123"/>
      <c r="E13" s="121" t="s">
        <v>145</v>
      </c>
      <c r="F13" s="122" t="s">
        <v>142</v>
      </c>
      <c r="G13" s="121" t="s">
        <v>145</v>
      </c>
      <c r="H13" s="121" t="s">
        <v>145</v>
      </c>
      <c r="I13" s="121" t="s">
        <v>145</v>
      </c>
      <c r="J13" s="121" t="s">
        <v>145</v>
      </c>
    </row>
    <row r="14" spans="2:10" ht="22.5">
      <c r="B14" s="136" t="s">
        <v>137</v>
      </c>
      <c r="C14" s="10">
        <v>800</v>
      </c>
      <c r="D14" s="123" t="s">
        <v>142</v>
      </c>
      <c r="E14" s="122" t="s">
        <v>142</v>
      </c>
      <c r="F14" s="20">
        <f>F15</f>
        <v>1451010.9100000039</v>
      </c>
      <c r="G14" s="121" t="s">
        <v>145</v>
      </c>
      <c r="H14" s="121" t="s">
        <v>145</v>
      </c>
      <c r="I14" s="121">
        <f>I15</f>
        <v>1451010.9100000039</v>
      </c>
      <c r="J14" s="122" t="s">
        <v>142</v>
      </c>
    </row>
    <row r="15" spans="2:10" ht="33.75">
      <c r="B15" s="136" t="s">
        <v>138</v>
      </c>
      <c r="C15" s="10">
        <v>810</v>
      </c>
      <c r="D15" s="123" t="s">
        <v>142</v>
      </c>
      <c r="E15" s="122" t="s">
        <v>142</v>
      </c>
      <c r="F15" s="20">
        <f>F17+F18</f>
        <v>1451010.9100000039</v>
      </c>
      <c r="G15" s="121" t="s">
        <v>145</v>
      </c>
      <c r="H15" s="122" t="s">
        <v>142</v>
      </c>
      <c r="I15" s="121">
        <f>I17+I18</f>
        <v>1451010.9100000039</v>
      </c>
      <c r="J15" s="122" t="s">
        <v>142</v>
      </c>
    </row>
    <row r="16" spans="2:10" ht="11.25">
      <c r="B16" s="137" t="s">
        <v>57</v>
      </c>
      <c r="C16" s="10"/>
      <c r="D16" s="123"/>
      <c r="E16" s="20"/>
      <c r="F16" s="20"/>
      <c r="G16" s="121"/>
      <c r="H16" s="122"/>
      <c r="I16" s="121"/>
      <c r="J16" s="122"/>
    </row>
    <row r="17" spans="2:10" ht="33.75">
      <c r="B17" s="136" t="s">
        <v>139</v>
      </c>
      <c r="C17" s="10">
        <v>811</v>
      </c>
      <c r="D17" s="123" t="s">
        <v>142</v>
      </c>
      <c r="E17" s="122" t="s">
        <v>142</v>
      </c>
      <c r="F17" s="124">
        <f>-'Исполение бюджета (Доходы)'!F79</f>
        <v>-23793349.409999996</v>
      </c>
      <c r="G17" s="122" t="s">
        <v>142</v>
      </c>
      <c r="H17" s="122" t="s">
        <v>142</v>
      </c>
      <c r="I17" s="121">
        <f>F17</f>
        <v>-23793349.409999996</v>
      </c>
      <c r="J17" s="122" t="s">
        <v>142</v>
      </c>
    </row>
    <row r="18" spans="2:10" ht="33.75">
      <c r="B18" s="136" t="s">
        <v>143</v>
      </c>
      <c r="C18" s="10">
        <v>812</v>
      </c>
      <c r="D18" s="123" t="s">
        <v>142</v>
      </c>
      <c r="E18" s="122" t="s">
        <v>142</v>
      </c>
      <c r="F18" s="20">
        <f>'Исполение бюджета (Расходы)'!M6</f>
        <v>25244360.32</v>
      </c>
      <c r="G18" s="121" t="s">
        <v>145</v>
      </c>
      <c r="H18" s="122" t="s">
        <v>142</v>
      </c>
      <c r="I18" s="121">
        <f>F18</f>
        <v>25244360.32</v>
      </c>
      <c r="J18" s="122" t="s">
        <v>142</v>
      </c>
    </row>
    <row r="19" spans="2:10" ht="22.5">
      <c r="B19" s="136" t="s">
        <v>140</v>
      </c>
      <c r="C19" s="10">
        <v>820</v>
      </c>
      <c r="D19" s="123" t="s">
        <v>142</v>
      </c>
      <c r="E19" s="122" t="s">
        <v>142</v>
      </c>
      <c r="F19" s="122" t="s">
        <v>142</v>
      </c>
      <c r="G19" s="121" t="s">
        <v>145</v>
      </c>
      <c r="H19" s="121" t="s">
        <v>145</v>
      </c>
      <c r="I19" s="121" t="s">
        <v>145</v>
      </c>
      <c r="J19" s="122" t="s">
        <v>142</v>
      </c>
    </row>
    <row r="20" spans="2:10" ht="11.25">
      <c r="B20" s="137" t="s">
        <v>23</v>
      </c>
      <c r="C20" s="10"/>
      <c r="D20" s="123"/>
      <c r="E20" s="122"/>
      <c r="F20" s="122"/>
      <c r="G20" s="121"/>
      <c r="H20" s="121"/>
      <c r="I20" s="121"/>
      <c r="J20" s="122"/>
    </row>
    <row r="21" spans="2:10" ht="22.5">
      <c r="B21" s="136" t="s">
        <v>144</v>
      </c>
      <c r="C21" s="10">
        <v>821</v>
      </c>
      <c r="D21" s="123" t="s">
        <v>142</v>
      </c>
      <c r="E21" s="122" t="s">
        <v>142</v>
      </c>
      <c r="F21" s="122" t="s">
        <v>142</v>
      </c>
      <c r="G21" s="121" t="s">
        <v>145</v>
      </c>
      <c r="H21" s="121" t="s">
        <v>145</v>
      </c>
      <c r="I21" s="121" t="s">
        <v>145</v>
      </c>
      <c r="J21" s="122" t="s">
        <v>142</v>
      </c>
    </row>
    <row r="22" spans="2:10" ht="22.5">
      <c r="B22" s="136" t="s">
        <v>141</v>
      </c>
      <c r="C22" s="10">
        <v>822</v>
      </c>
      <c r="D22" s="123" t="s">
        <v>142</v>
      </c>
      <c r="E22" s="122" t="s">
        <v>142</v>
      </c>
      <c r="F22" s="122" t="s">
        <v>142</v>
      </c>
      <c r="G22" s="121" t="s">
        <v>145</v>
      </c>
      <c r="H22" s="121" t="s">
        <v>145</v>
      </c>
      <c r="I22" s="121" t="s">
        <v>145</v>
      </c>
      <c r="J22" s="122" t="s">
        <v>142</v>
      </c>
    </row>
    <row r="23" spans="2:10" ht="12" hidden="1" thickBot="1">
      <c r="B23" s="24"/>
      <c r="C23" s="8"/>
      <c r="D23" s="13"/>
      <c r="E23" s="21"/>
      <c r="F23" s="21"/>
      <c r="G23" s="21"/>
      <c r="H23" s="21"/>
      <c r="I23" s="21"/>
      <c r="J23" s="22"/>
    </row>
    <row r="26" spans="1:4" ht="20.25" customHeight="1">
      <c r="A26" s="1" t="s">
        <v>290</v>
      </c>
      <c r="B26" s="23" t="s">
        <v>292</v>
      </c>
      <c r="C26" s="7"/>
      <c r="D26" s="147" t="s">
        <v>293</v>
      </c>
    </row>
    <row r="27" spans="3:10" ht="11.25">
      <c r="C27" s="1" t="s">
        <v>14</v>
      </c>
      <c r="D27" s="6" t="s">
        <v>13</v>
      </c>
      <c r="G27" s="115"/>
      <c r="I27" s="186"/>
      <c r="J27" s="186"/>
    </row>
    <row r="28" spans="1:10" ht="12.75">
      <c r="A28" s="1" t="s">
        <v>291</v>
      </c>
      <c r="B28" s="23" t="s">
        <v>294</v>
      </c>
      <c r="C28" s="7"/>
      <c r="D28" s="147" t="s">
        <v>295</v>
      </c>
      <c r="G28" s="6"/>
      <c r="I28" s="128"/>
      <c r="J28" s="128"/>
    </row>
    <row r="29" spans="2:4" ht="11.25">
      <c r="B29" s="26"/>
      <c r="C29" s="1" t="s">
        <v>14</v>
      </c>
      <c r="D29" s="6" t="s">
        <v>13</v>
      </c>
    </row>
    <row r="31" ht="11.25">
      <c r="B31" s="126" t="s">
        <v>306</v>
      </c>
    </row>
    <row r="32" spans="5:8" ht="11.25">
      <c r="E32" s="115"/>
      <c r="F32" s="115"/>
      <c r="G32" s="115"/>
      <c r="H32" s="115"/>
    </row>
    <row r="33" spans="5:8" ht="11.25">
      <c r="E33" s="6"/>
      <c r="F33" s="6"/>
      <c r="G33" s="15"/>
      <c r="H33" s="15"/>
    </row>
  </sheetData>
  <sheetProtection/>
  <mergeCells count="7">
    <mergeCell ref="I27:J27"/>
    <mergeCell ref="F3:I3"/>
    <mergeCell ref="J3:J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1</cp:lastModifiedBy>
  <cp:lastPrinted>2015-10-06T06:54:36Z</cp:lastPrinted>
  <dcterms:created xsi:type="dcterms:W3CDTF">2005-09-08T10:59:43Z</dcterms:created>
  <dcterms:modified xsi:type="dcterms:W3CDTF">2016-01-11T16:38:35Z</dcterms:modified>
  <cp:category/>
  <cp:version/>
  <cp:contentType/>
  <cp:contentStatus/>
</cp:coreProperties>
</file>